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Dream Car Calculations" sheetId="1" r:id="rId1"/>
  </sheets>
  <definedNames>
    <definedName name="_xlnm.Print_Area" localSheetId="0">'Dream Car Calculations'!$A$1:$F$66</definedName>
  </definedNames>
  <calcPr fullCalcOnLoad="1"/>
</workbook>
</file>

<file path=xl/comments1.xml><?xml version="1.0" encoding="utf-8"?>
<comments xmlns="http://schemas.openxmlformats.org/spreadsheetml/2006/main">
  <authors>
    <author>Kent State University</author>
  </authors>
  <commentList>
    <comment ref="F2" authorId="0">
      <text>
        <r>
          <rPr>
            <b/>
            <sz val="8"/>
            <rFont val="Tahoma"/>
            <family val="0"/>
          </rPr>
          <t>Kent State University:</t>
        </r>
        <r>
          <rPr>
            <sz val="8"/>
            <rFont val="Tahoma"/>
            <family val="0"/>
          </rPr>
          <t xml:space="preserve">
Put Members' names in this area</t>
        </r>
      </text>
    </comment>
    <comment ref="C2" authorId="0">
      <text>
        <r>
          <rPr>
            <b/>
            <sz val="8"/>
            <rFont val="Tahoma"/>
            <family val="0"/>
          </rPr>
          <t>Kent State University:</t>
        </r>
        <r>
          <rPr>
            <sz val="8"/>
            <rFont val="Tahoma"/>
            <family val="0"/>
          </rPr>
          <t xml:space="preserve">
Put Price of Car here</t>
        </r>
      </text>
    </comment>
    <comment ref="C3" authorId="0">
      <text>
        <r>
          <rPr>
            <b/>
            <sz val="8"/>
            <rFont val="Tahoma"/>
            <family val="0"/>
          </rPr>
          <t>Kent State University:</t>
        </r>
        <r>
          <rPr>
            <sz val="8"/>
            <rFont val="Tahoma"/>
            <family val="0"/>
          </rPr>
          <t xml:space="preserve">
Put County Sales Tax here</t>
        </r>
      </text>
    </comment>
    <comment ref="C51" authorId="0">
      <text>
        <r>
          <rPr>
            <b/>
            <sz val="8"/>
            <rFont val="Tahoma"/>
            <family val="0"/>
          </rPr>
          <t>Kent State University:</t>
        </r>
        <r>
          <rPr>
            <sz val="8"/>
            <rFont val="Tahoma"/>
            <family val="0"/>
          </rPr>
          <t xml:space="preserve">
Put Blue book value of leased car here</t>
        </r>
      </text>
    </comment>
  </commentList>
</comments>
</file>

<file path=xl/sharedStrings.xml><?xml version="1.0" encoding="utf-8"?>
<sst xmlns="http://schemas.openxmlformats.org/spreadsheetml/2006/main" count="93" uniqueCount="54">
  <si>
    <t>Loan Amount</t>
  </si>
  <si>
    <t>Interest Rate</t>
  </si>
  <si>
    <t>Payment #</t>
  </si>
  <si>
    <t>Principal</t>
  </si>
  <si>
    <t>New Balance</t>
  </si>
  <si>
    <t>Monthly Interest</t>
  </si>
  <si>
    <t>County Sales Tax</t>
  </si>
  <si>
    <t>Time ( in years)</t>
  </si>
  <si>
    <t>Total Interest Paid</t>
  </si>
  <si>
    <t>Loan Payment</t>
  </si>
  <si>
    <t>Blue Book Value Now</t>
  </si>
  <si>
    <t>Best Deal</t>
  </si>
  <si>
    <t>Lease Payments(39 @$250)</t>
  </si>
  <si>
    <t>Leased Car 39 months ago</t>
  </si>
  <si>
    <t>a</t>
  </si>
  <si>
    <t>b</t>
  </si>
  <si>
    <t>Credit Card</t>
  </si>
  <si>
    <t>Lease</t>
  </si>
  <si>
    <t>Sales Tax and Down Payment</t>
  </si>
  <si>
    <t>Credit Card at 14.24%</t>
  </si>
  <si>
    <t>Money Borrowed</t>
  </si>
  <si>
    <t>Paid on Principal</t>
  </si>
  <si>
    <t>Lender 2 Totally Repaid</t>
  </si>
  <si>
    <t>Lender 1 Totally Repaid</t>
  </si>
  <si>
    <t>Total Cost to Repay Credit Card</t>
  </si>
  <si>
    <t>Total Paid including Lease</t>
  </si>
  <si>
    <t>Sales Tax paid</t>
  </si>
  <si>
    <t>Down Payment</t>
  </si>
  <si>
    <t>Credit  Card Totally Repaid</t>
  </si>
  <si>
    <t>Sticker Price</t>
  </si>
  <si>
    <t xml:space="preserve">Down Payment </t>
  </si>
  <si>
    <t>Sales Tax</t>
  </si>
  <si>
    <t>Total cost now</t>
  </si>
  <si>
    <t>Total price of car is:</t>
  </si>
  <si>
    <t>Amount to borrow</t>
  </si>
  <si>
    <t>Monthly Loan Payment</t>
  </si>
  <si>
    <t>10% Downpayment so loan is:</t>
  </si>
  <si>
    <t>Can afford if $300 / month</t>
  </si>
  <si>
    <t>Total Loan repaid</t>
  </si>
  <si>
    <t>Total paid for car</t>
  </si>
  <si>
    <t>Rest of Amortization Table for 14.24%</t>
  </si>
  <si>
    <t>Amortization Table for 3.5% for 5 years</t>
  </si>
  <si>
    <t>Group:</t>
  </si>
  <si>
    <t>5 A</t>
  </si>
  <si>
    <t>5 B</t>
  </si>
  <si>
    <t>Total paid using Credit Card for Loan</t>
  </si>
  <si>
    <t>Downpayment is</t>
  </si>
  <si>
    <t>Lease for 39 months @ $400 / month</t>
  </si>
  <si>
    <t>Lender 1 5.5% for 4 years</t>
  </si>
  <si>
    <t>Lender 2 6% for 6 years</t>
  </si>
  <si>
    <t>Amortization Table for 5.5% for 4 years</t>
  </si>
  <si>
    <t>Amortization Table for 6% for 6 years</t>
  </si>
  <si>
    <t>5.5% for 4 years</t>
  </si>
  <si>
    <t>6.0% for 6 years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</si>
</sst>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0.0000"/>
    <numFmt numFmtId="168" formatCode="0.000"/>
    <numFmt numFmtId="169" formatCode="&quot;$&quot;#,##0.0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4" fontId="5" fillId="33" borderId="0" xfId="44" applyFont="1" applyFill="1" applyBorder="1" applyAlignment="1" applyProtection="1">
      <alignment/>
      <protection locked="0"/>
    </xf>
    <xf numFmtId="10" fontId="5" fillId="33" borderId="0" xfId="57" applyNumberFormat="1" applyFont="1" applyFill="1" applyBorder="1" applyAlignment="1" applyProtection="1">
      <alignment/>
      <protection locked="0"/>
    </xf>
    <xf numFmtId="44" fontId="5" fillId="0" borderId="0" xfId="44" applyFont="1" applyFill="1" applyBorder="1" applyAlignment="1" applyProtection="1">
      <alignment/>
      <protection/>
    </xf>
    <xf numFmtId="44" fontId="0" fillId="34" borderId="0" xfId="44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44" fontId="5" fillId="34" borderId="0" xfId="44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34" borderId="18" xfId="44" applyFont="1" applyFill="1" applyBorder="1" applyAlignment="1" applyProtection="1">
      <alignment/>
      <protection/>
    </xf>
    <xf numFmtId="44" fontId="5" fillId="34" borderId="18" xfId="44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44" fontId="0" fillId="0" borderId="18" xfId="44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4" fontId="5" fillId="34" borderId="21" xfId="44" applyFont="1" applyFill="1" applyBorder="1" applyAlignment="1" applyProtection="1">
      <alignment/>
      <protection/>
    </xf>
    <xf numFmtId="44" fontId="0" fillId="34" borderId="22" xfId="44" applyFont="1" applyFill="1" applyBorder="1" applyAlignment="1" applyProtection="1">
      <alignment/>
      <protection/>
    </xf>
    <xf numFmtId="44" fontId="5" fillId="0" borderId="0" xfId="44" applyFon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10" fontId="0" fillId="0" borderId="0" xfId="57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44" fontId="0" fillId="34" borderId="20" xfId="44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 horizontal="right"/>
      <protection/>
    </xf>
    <xf numFmtId="44" fontId="5" fillId="34" borderId="20" xfId="44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0" fillId="34" borderId="0" xfId="44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3" fillId="0" borderId="16" xfId="0" applyFont="1" applyBorder="1" applyAlignment="1" applyProtection="1">
      <alignment horizontal="right"/>
      <protection/>
    </xf>
    <xf numFmtId="168" fontId="0" fillId="0" borderId="0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3" fillId="0" borderId="23" xfId="0" applyFont="1" applyBorder="1" applyAlignment="1" applyProtection="1">
      <alignment horizontal="right"/>
      <protection/>
    </xf>
    <xf numFmtId="44" fontId="0" fillId="0" borderId="12" xfId="0" applyNumberForma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44" fontId="5" fillId="0" borderId="20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18" xfId="44" applyFont="1" applyBorder="1" applyAlignment="1" applyProtection="1">
      <alignment/>
      <protection/>
    </xf>
    <xf numFmtId="44" fontId="0" fillId="0" borderId="22" xfId="44" applyFont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166" fontId="0" fillId="0" borderId="0" xfId="44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right"/>
      <protection/>
    </xf>
    <xf numFmtId="49" fontId="2" fillId="0" borderId="16" xfId="0" applyNumberFormat="1" applyFont="1" applyBorder="1" applyAlignment="1" applyProtection="1">
      <alignment horizontal="right"/>
      <protection/>
    </xf>
    <xf numFmtId="44" fontId="8" fillId="34" borderId="10" xfId="0" applyNumberFormat="1" applyFont="1" applyFill="1" applyBorder="1" applyAlignment="1" applyProtection="1">
      <alignment/>
      <protection/>
    </xf>
    <xf numFmtId="6" fontId="5" fillId="0" borderId="0" xfId="57" applyNumberFormat="1" applyFont="1" applyFill="1" applyBorder="1" applyAlignment="1" applyProtection="1">
      <alignment/>
      <protection/>
    </xf>
    <xf numFmtId="167" fontId="0" fillId="0" borderId="18" xfId="0" applyNumberFormat="1" applyBorder="1" applyAlignment="1" applyProtection="1">
      <alignment/>
      <protection/>
    </xf>
    <xf numFmtId="169" fontId="0" fillId="34" borderId="0" xfId="44" applyNumberFormat="1" applyFont="1" applyFill="1" applyBorder="1" applyAlignment="1" applyProtection="1">
      <alignment/>
      <protection/>
    </xf>
    <xf numFmtId="169" fontId="0" fillId="34" borderId="18" xfId="44" applyNumberFormat="1" applyFont="1" applyFill="1" applyBorder="1" applyAlignment="1" applyProtection="1">
      <alignment/>
      <protection/>
    </xf>
    <xf numFmtId="169" fontId="0" fillId="34" borderId="20" xfId="44" applyNumberFormat="1" applyFont="1" applyFill="1" applyBorder="1" applyAlignment="1" applyProtection="1">
      <alignment/>
      <protection/>
    </xf>
    <xf numFmtId="169" fontId="0" fillId="34" borderId="22" xfId="44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view="pageBreakPreview" zoomScale="90" zoomScaleSheetLayoutView="90" zoomScalePageLayoutView="0" workbookViewId="0" topLeftCell="A1">
      <selection activeCell="E54" sqref="E54"/>
    </sheetView>
  </sheetViews>
  <sheetFormatPr defaultColWidth="9.140625" defaultRowHeight="12.75"/>
  <cols>
    <col min="1" max="1" width="12.140625" style="0" bestFit="1" customWidth="1"/>
    <col min="2" max="2" width="33.28125" style="0" bestFit="1" customWidth="1"/>
    <col min="3" max="3" width="17.7109375" style="0" bestFit="1" customWidth="1"/>
    <col min="4" max="4" width="26.421875" style="0" bestFit="1" customWidth="1"/>
    <col min="5" max="5" width="13.421875" style="0" bestFit="1" customWidth="1"/>
    <col min="6" max="6" width="30.140625" style="0" bestFit="1" customWidth="1"/>
    <col min="7" max="10" width="13.421875" style="0" customWidth="1"/>
    <col min="11" max="11" width="4.8515625" style="0" customWidth="1"/>
    <col min="12" max="12" width="15.140625" style="0" customWidth="1"/>
    <col min="13" max="13" width="14.421875" style="0" bestFit="1" customWidth="1"/>
    <col min="14" max="14" width="11.28125" style="0" bestFit="1" customWidth="1"/>
    <col min="15" max="15" width="12.7109375" style="0" bestFit="1" customWidth="1"/>
    <col min="16" max="16" width="4.7109375" style="0" customWidth="1"/>
    <col min="17" max="17" width="22.7109375" style="0" customWidth="1"/>
    <col min="18" max="18" width="14.421875" style="0" bestFit="1" customWidth="1"/>
    <col min="19" max="19" width="11.28125" style="0" bestFit="1" customWidth="1"/>
    <col min="20" max="20" width="12.7109375" style="0" bestFit="1" customWidth="1"/>
    <col min="21" max="21" width="4.8515625" style="0" customWidth="1"/>
    <col min="22" max="22" width="22.7109375" style="0" customWidth="1"/>
    <col min="23" max="23" width="14.421875" style="0" bestFit="1" customWidth="1"/>
    <col min="24" max="24" width="11.28125" style="0" bestFit="1" customWidth="1"/>
    <col min="25" max="25" width="12.7109375" style="0" bestFit="1" customWidth="1"/>
    <col min="26" max="26" width="4.8515625" style="0" customWidth="1"/>
    <col min="27" max="27" width="26.421875" style="0" bestFit="1" customWidth="1"/>
    <col min="28" max="28" width="12.8515625" style="0" customWidth="1"/>
  </cols>
  <sheetData>
    <row r="1" spans="1:20" ht="20.25">
      <c r="A1" s="21">
        <v>1</v>
      </c>
      <c r="B1" s="71" t="s">
        <v>18</v>
      </c>
      <c r="C1" s="71"/>
      <c r="D1" s="72"/>
      <c r="E1" s="22"/>
      <c r="F1" s="22"/>
      <c r="G1" s="12"/>
      <c r="H1" s="12"/>
      <c r="I1" s="12"/>
      <c r="J1" s="12"/>
      <c r="L1" s="7"/>
      <c r="M1" s="7"/>
      <c r="N1" s="7"/>
      <c r="O1" s="13"/>
      <c r="T1" s="13"/>
    </row>
    <row r="2" spans="1:20" ht="15">
      <c r="A2" s="23"/>
      <c r="B2" s="24" t="s">
        <v>29</v>
      </c>
      <c r="C2" s="8"/>
      <c r="D2" s="25" t="s">
        <v>31</v>
      </c>
      <c r="E2" s="57" t="s">
        <v>42</v>
      </c>
      <c r="F2" s="20"/>
      <c r="G2" s="7"/>
      <c r="H2" s="7"/>
      <c r="I2" s="7"/>
      <c r="J2" s="7"/>
      <c r="L2" s="7"/>
      <c r="M2" s="7"/>
      <c r="N2" s="7"/>
      <c r="O2" s="7"/>
      <c r="T2" s="7"/>
    </row>
    <row r="3" spans="1:20" ht="15">
      <c r="A3" s="23"/>
      <c r="B3" s="24" t="s">
        <v>6</v>
      </c>
      <c r="C3" s="9">
        <v>0</v>
      </c>
      <c r="D3" s="26">
        <f>C3*C2</f>
        <v>0</v>
      </c>
      <c r="E3" s="22"/>
      <c r="F3" s="20"/>
      <c r="G3" s="7"/>
      <c r="H3" s="7"/>
      <c r="I3" s="7"/>
      <c r="J3" s="7"/>
      <c r="L3" s="7"/>
      <c r="M3" s="7"/>
      <c r="N3" s="7"/>
      <c r="O3" s="7"/>
      <c r="T3" s="7"/>
    </row>
    <row r="4" spans="1:20" ht="15">
      <c r="A4" s="23"/>
      <c r="B4" s="27" t="s">
        <v>33</v>
      </c>
      <c r="C4" s="19">
        <f>(1+C3)*C2</f>
        <v>0</v>
      </c>
      <c r="D4" s="28"/>
      <c r="E4" s="22"/>
      <c r="F4" s="20"/>
      <c r="G4" s="7"/>
      <c r="H4" s="7"/>
      <c r="I4" s="7"/>
      <c r="J4" s="7"/>
      <c r="L4" s="7"/>
      <c r="M4" s="7"/>
      <c r="N4" s="7"/>
      <c r="O4" s="7"/>
      <c r="T4" s="7"/>
    </row>
    <row r="5" spans="1:20" ht="15.75" thickBot="1">
      <c r="A5" s="23"/>
      <c r="B5" s="24" t="s">
        <v>46</v>
      </c>
      <c r="C5" s="65">
        <v>10000</v>
      </c>
      <c r="D5" s="28"/>
      <c r="E5" s="22"/>
      <c r="F5" s="20"/>
      <c r="G5" s="7"/>
      <c r="H5" s="7"/>
      <c r="I5" s="7"/>
      <c r="J5" s="7"/>
      <c r="L5" s="7"/>
      <c r="M5" s="7"/>
      <c r="N5" s="7"/>
      <c r="O5" s="7"/>
      <c r="T5" s="7"/>
    </row>
    <row r="6" spans="1:25" ht="18.75" thickBot="1">
      <c r="A6" s="29">
        <v>1</v>
      </c>
      <c r="B6" s="30" t="s">
        <v>36</v>
      </c>
      <c r="C6" s="31">
        <f>+C4-C5</f>
        <v>-10000</v>
      </c>
      <c r="D6" s="32" t="s">
        <v>34</v>
      </c>
      <c r="E6" s="22"/>
      <c r="F6" s="22"/>
      <c r="G6" s="73" t="s">
        <v>40</v>
      </c>
      <c r="H6" s="74"/>
      <c r="I6" s="74"/>
      <c r="J6" s="75"/>
      <c r="L6" s="73" t="s">
        <v>50</v>
      </c>
      <c r="M6" s="74"/>
      <c r="N6" s="74"/>
      <c r="O6" s="75"/>
      <c r="Q6" s="73" t="s">
        <v>51</v>
      </c>
      <c r="R6" s="74"/>
      <c r="S6" s="74"/>
      <c r="T6" s="75"/>
      <c r="V6" s="73" t="s">
        <v>41</v>
      </c>
      <c r="W6" s="74"/>
      <c r="X6" s="74"/>
      <c r="Y6" s="75"/>
    </row>
    <row r="7" spans="1:25" ht="15.75" thickBot="1">
      <c r="A7" s="22"/>
      <c r="B7" s="22"/>
      <c r="C7" s="33"/>
      <c r="D7" s="22"/>
      <c r="G7" s="14" t="s">
        <v>2</v>
      </c>
      <c r="H7" s="16" t="s">
        <v>5</v>
      </c>
      <c r="I7" s="16" t="s">
        <v>3</v>
      </c>
      <c r="J7" s="17" t="s">
        <v>4</v>
      </c>
      <c r="L7" t="s">
        <v>2</v>
      </c>
      <c r="M7" t="s">
        <v>5</v>
      </c>
      <c r="N7" t="s">
        <v>3</v>
      </c>
      <c r="O7" t="s">
        <v>4</v>
      </c>
      <c r="Q7" t="s">
        <v>2</v>
      </c>
      <c r="R7" t="s">
        <v>5</v>
      </c>
      <c r="S7" t="s">
        <v>3</v>
      </c>
      <c r="T7" t="s">
        <v>4</v>
      </c>
      <c r="V7" t="s">
        <v>2</v>
      </c>
      <c r="W7" t="s">
        <v>5</v>
      </c>
      <c r="X7" t="s">
        <v>3</v>
      </c>
      <c r="Y7" t="s">
        <v>4</v>
      </c>
    </row>
    <row r="8" spans="1:25" ht="18">
      <c r="A8" s="21">
        <v>2</v>
      </c>
      <c r="B8" s="71" t="s">
        <v>19</v>
      </c>
      <c r="C8" s="71"/>
      <c r="D8" s="72"/>
      <c r="G8" s="11"/>
      <c r="H8" s="11"/>
      <c r="I8" s="11"/>
      <c r="J8" s="11"/>
      <c r="M8" s="1"/>
      <c r="N8" s="1"/>
      <c r="O8" s="1">
        <f>C37</f>
        <v>-10000</v>
      </c>
      <c r="R8" s="1"/>
      <c r="S8" s="1"/>
      <c r="T8" s="1">
        <f>C44</f>
        <v>-10000</v>
      </c>
      <c r="W8" s="1"/>
      <c r="X8" s="1"/>
      <c r="Y8" s="1">
        <f>C51+C52</f>
        <v>0</v>
      </c>
    </row>
    <row r="9" spans="1:25" ht="12.75">
      <c r="A9" s="23"/>
      <c r="B9" s="24" t="s">
        <v>0</v>
      </c>
      <c r="C9" s="34">
        <f>C6</f>
        <v>-10000</v>
      </c>
      <c r="D9" s="41"/>
      <c r="G9">
        <v>13</v>
      </c>
      <c r="H9" s="1">
        <f>ROUND(($C$10/12)*D28,2)</f>
        <v>-101.14</v>
      </c>
      <c r="I9" s="1">
        <f aca="true" t="shared" si="0" ref="I9:I28">$C$12-H9</f>
        <v>-132.79000000000002</v>
      </c>
      <c r="J9" s="1">
        <f>D28-I9</f>
        <v>-8390.099999999999</v>
      </c>
      <c r="L9">
        <v>1</v>
      </c>
      <c r="M9" s="1">
        <f aca="true" t="shared" si="1" ref="M9:M28">ROUND(($C$38/12)*O8,2)</f>
        <v>-45.83</v>
      </c>
      <c r="N9" s="1">
        <f aca="true" t="shared" si="2" ref="N9:N28">$C$40-M9</f>
        <v>-186.73000000000002</v>
      </c>
      <c r="O9" s="1">
        <f>O8-N9</f>
        <v>-9813.27</v>
      </c>
      <c r="Q9">
        <v>1</v>
      </c>
      <c r="R9" s="1">
        <f aca="true" t="shared" si="3" ref="R9:R28">ROUND(($C$45/12)*T8,2)</f>
        <v>-50</v>
      </c>
      <c r="S9" s="1">
        <f aca="true" t="shared" si="4" ref="S9:S28">$C$47-R9</f>
        <v>-115.72999999999999</v>
      </c>
      <c r="T9" s="1">
        <f>T8-S9</f>
        <v>-9884.27</v>
      </c>
      <c r="V9">
        <v>1</v>
      </c>
      <c r="W9" s="1">
        <f aca="true" t="shared" si="5" ref="W9:W28">ROUND(($C$55/12)*Y8,2)</f>
        <v>0</v>
      </c>
      <c r="X9" s="1">
        <f aca="true" t="shared" si="6" ref="X9:X28">$C$57-W9</f>
        <v>0</v>
      </c>
      <c r="Y9" s="1">
        <f aca="true" t="shared" si="7" ref="Y9:Y28">Y8-X9</f>
        <v>0</v>
      </c>
    </row>
    <row r="10" spans="1:25" ht="12.75">
      <c r="A10" s="23"/>
      <c r="B10" s="24" t="s">
        <v>1</v>
      </c>
      <c r="C10" s="35">
        <v>0.1424</v>
      </c>
      <c r="D10" s="41">
        <f>0.0119</f>
        <v>0.0119</v>
      </c>
      <c r="G10">
        <v>14</v>
      </c>
      <c r="H10" s="1">
        <f aca="true" t="shared" si="8" ref="H10:H28">ROUND(($C$10/12)*J9,2)</f>
        <v>-99.56</v>
      </c>
      <c r="I10" s="1">
        <f t="shared" si="0"/>
        <v>-134.37</v>
      </c>
      <c r="J10" s="1">
        <f aca="true" t="shared" si="9" ref="J10:J28">J9-I10</f>
        <v>-8255.729999999998</v>
      </c>
      <c r="L10">
        <v>2</v>
      </c>
      <c r="M10" s="1">
        <f t="shared" si="1"/>
        <v>-44.98</v>
      </c>
      <c r="N10" s="1">
        <f t="shared" si="2"/>
        <v>-187.58</v>
      </c>
      <c r="O10" s="1">
        <f aca="true" t="shared" si="10" ref="O10:O57">O9-N10</f>
        <v>-9625.69</v>
      </c>
      <c r="Q10">
        <v>2</v>
      </c>
      <c r="R10" s="1">
        <f t="shared" si="3"/>
        <v>-49.42</v>
      </c>
      <c r="S10" s="1">
        <f t="shared" si="4"/>
        <v>-116.30999999999999</v>
      </c>
      <c r="T10" s="1">
        <f aca="true" t="shared" si="11" ref="T10:T69">T9-S10</f>
        <v>-9767.960000000001</v>
      </c>
      <c r="V10">
        <v>2</v>
      </c>
      <c r="W10" s="1">
        <f t="shared" si="5"/>
        <v>0</v>
      </c>
      <c r="X10" s="1">
        <f t="shared" si="6"/>
        <v>0</v>
      </c>
      <c r="Y10" s="1">
        <f t="shared" si="7"/>
        <v>0</v>
      </c>
    </row>
    <row r="11" spans="1:25" ht="12.75">
      <c r="A11" s="23"/>
      <c r="B11" s="24" t="s">
        <v>7</v>
      </c>
      <c r="C11" s="24">
        <v>5</v>
      </c>
      <c r="D11" s="41"/>
      <c r="G11">
        <v>15</v>
      </c>
      <c r="H11" s="1">
        <f t="shared" si="8"/>
        <v>-97.97</v>
      </c>
      <c r="I11" s="1">
        <f t="shared" si="0"/>
        <v>-135.96</v>
      </c>
      <c r="J11" s="1">
        <f t="shared" si="9"/>
        <v>-8119.769999999998</v>
      </c>
      <c r="L11">
        <v>3</v>
      </c>
      <c r="M11" s="1">
        <f t="shared" si="1"/>
        <v>-44.12</v>
      </c>
      <c r="N11" s="1">
        <f t="shared" si="2"/>
        <v>-188.44</v>
      </c>
      <c r="O11" s="1">
        <f t="shared" si="10"/>
        <v>-9437.25</v>
      </c>
      <c r="Q11">
        <v>3</v>
      </c>
      <c r="R11" s="1">
        <f t="shared" si="3"/>
        <v>-48.84</v>
      </c>
      <c r="S11" s="1">
        <f t="shared" si="4"/>
        <v>-116.88999999999999</v>
      </c>
      <c r="T11" s="1">
        <f t="shared" si="11"/>
        <v>-9651.070000000002</v>
      </c>
      <c r="V11">
        <v>3</v>
      </c>
      <c r="W11" s="1">
        <f t="shared" si="5"/>
        <v>0</v>
      </c>
      <c r="X11" s="1">
        <f t="shared" si="6"/>
        <v>0</v>
      </c>
      <c r="Y11" s="1">
        <f t="shared" si="7"/>
        <v>0</v>
      </c>
    </row>
    <row r="12" spans="1:25" ht="13.5" thickBot="1">
      <c r="A12" s="36"/>
      <c r="B12" s="37" t="s">
        <v>35</v>
      </c>
      <c r="C12" s="38">
        <f>ROUND(((C9*(C10/12))/(1-((1+C10/12)^(-12*C11)))),2)</f>
        <v>-233.93</v>
      </c>
      <c r="D12" s="44"/>
      <c r="G12">
        <v>16</v>
      </c>
      <c r="H12" s="1">
        <f t="shared" si="8"/>
        <v>-96.35</v>
      </c>
      <c r="I12" s="1">
        <f t="shared" si="0"/>
        <v>-137.58</v>
      </c>
      <c r="J12" s="1">
        <f t="shared" si="9"/>
        <v>-7982.189999999998</v>
      </c>
      <c r="L12">
        <v>4</v>
      </c>
      <c r="M12" s="1">
        <f t="shared" si="1"/>
        <v>-43.25</v>
      </c>
      <c r="N12" s="1">
        <f t="shared" si="2"/>
        <v>-189.31</v>
      </c>
      <c r="O12" s="1">
        <f t="shared" si="10"/>
        <v>-9247.94</v>
      </c>
      <c r="Q12">
        <v>4</v>
      </c>
      <c r="R12" s="1">
        <f t="shared" si="3"/>
        <v>-48.26</v>
      </c>
      <c r="S12" s="1">
        <f t="shared" si="4"/>
        <v>-117.47</v>
      </c>
      <c r="T12" s="1">
        <f t="shared" si="11"/>
        <v>-9533.600000000002</v>
      </c>
      <c r="V12">
        <v>4</v>
      </c>
      <c r="W12" s="1">
        <f t="shared" si="5"/>
        <v>0</v>
      </c>
      <c r="X12" s="1">
        <f t="shared" si="6"/>
        <v>0</v>
      </c>
      <c r="Y12" s="1">
        <f t="shared" si="7"/>
        <v>0</v>
      </c>
    </row>
    <row r="13" spans="1:25" ht="18.75" thickBot="1">
      <c r="A13" s="22"/>
      <c r="B13" s="22"/>
      <c r="C13" s="22"/>
      <c r="D13" s="22"/>
      <c r="G13">
        <v>17</v>
      </c>
      <c r="H13" s="1">
        <f t="shared" si="8"/>
        <v>-94.72</v>
      </c>
      <c r="I13" s="1">
        <f t="shared" si="0"/>
        <v>-139.21</v>
      </c>
      <c r="J13" s="1">
        <f t="shared" si="9"/>
        <v>-7842.979999999998</v>
      </c>
      <c r="K13" s="2"/>
      <c r="L13">
        <v>5</v>
      </c>
      <c r="M13" s="1">
        <f t="shared" si="1"/>
        <v>-42.39</v>
      </c>
      <c r="N13" s="1">
        <f t="shared" si="2"/>
        <v>-190.17000000000002</v>
      </c>
      <c r="O13" s="1">
        <f t="shared" si="10"/>
        <v>-9057.77</v>
      </c>
      <c r="Q13">
        <v>5</v>
      </c>
      <c r="R13" s="1">
        <f t="shared" si="3"/>
        <v>-47.67</v>
      </c>
      <c r="S13" s="1">
        <f t="shared" si="4"/>
        <v>-118.05999999999999</v>
      </c>
      <c r="T13" s="1">
        <f t="shared" si="11"/>
        <v>-9415.540000000003</v>
      </c>
      <c r="V13">
        <v>5</v>
      </c>
      <c r="W13" s="1">
        <f t="shared" si="5"/>
        <v>0</v>
      </c>
      <c r="X13" s="1">
        <f t="shared" si="6"/>
        <v>0</v>
      </c>
      <c r="Y13" s="1">
        <f t="shared" si="7"/>
        <v>0</v>
      </c>
    </row>
    <row r="14" spans="1:25" ht="18">
      <c r="A14" s="21">
        <v>3</v>
      </c>
      <c r="B14" s="14"/>
      <c r="C14" s="14"/>
      <c r="D14" s="15"/>
      <c r="G14">
        <v>18</v>
      </c>
      <c r="H14" s="1">
        <f t="shared" si="8"/>
        <v>-93.07</v>
      </c>
      <c r="I14" s="1">
        <f t="shared" si="0"/>
        <v>-140.86</v>
      </c>
      <c r="J14" s="1">
        <f t="shared" si="9"/>
        <v>-7702.119999999998</v>
      </c>
      <c r="L14">
        <v>6</v>
      </c>
      <c r="M14" s="1">
        <f t="shared" si="1"/>
        <v>-41.51</v>
      </c>
      <c r="N14" s="1">
        <f t="shared" si="2"/>
        <v>-191.05</v>
      </c>
      <c r="O14" s="1">
        <f t="shared" si="10"/>
        <v>-8866.720000000001</v>
      </c>
      <c r="Q14">
        <v>6</v>
      </c>
      <c r="R14" s="1">
        <f t="shared" si="3"/>
        <v>-47.08</v>
      </c>
      <c r="S14" s="1">
        <f t="shared" si="4"/>
        <v>-118.64999999999999</v>
      </c>
      <c r="T14" s="1">
        <f t="shared" si="11"/>
        <v>-9296.890000000003</v>
      </c>
      <c r="V14">
        <v>6</v>
      </c>
      <c r="W14" s="1">
        <f t="shared" si="5"/>
        <v>0</v>
      </c>
      <c r="X14" s="1">
        <f t="shared" si="6"/>
        <v>0</v>
      </c>
      <c r="Y14" s="1">
        <f t="shared" si="7"/>
        <v>0</v>
      </c>
    </row>
    <row r="15" spans="1:25" ht="12.75">
      <c r="A15" s="23" t="s">
        <v>2</v>
      </c>
      <c r="B15" s="27" t="s">
        <v>5</v>
      </c>
      <c r="C15" s="27" t="s">
        <v>3</v>
      </c>
      <c r="D15" s="60" t="s">
        <v>4</v>
      </c>
      <c r="G15">
        <v>19</v>
      </c>
      <c r="H15" s="1">
        <f t="shared" si="8"/>
        <v>-91.4</v>
      </c>
      <c r="I15" s="1">
        <f t="shared" si="0"/>
        <v>-142.53</v>
      </c>
      <c r="J15" s="1">
        <f t="shared" si="9"/>
        <v>-7559.589999999998</v>
      </c>
      <c r="L15">
        <v>7</v>
      </c>
      <c r="M15" s="1">
        <f t="shared" si="1"/>
        <v>-40.64</v>
      </c>
      <c r="N15" s="1">
        <f t="shared" si="2"/>
        <v>-191.92000000000002</v>
      </c>
      <c r="O15" s="1">
        <f t="shared" si="10"/>
        <v>-8674.800000000001</v>
      </c>
      <c r="Q15">
        <v>7</v>
      </c>
      <c r="R15" s="1">
        <f t="shared" si="3"/>
        <v>-46.48</v>
      </c>
      <c r="S15" s="1">
        <f t="shared" si="4"/>
        <v>-119.25</v>
      </c>
      <c r="T15" s="1">
        <f t="shared" si="11"/>
        <v>-9177.640000000003</v>
      </c>
      <c r="V15">
        <v>7</v>
      </c>
      <c r="W15" s="1">
        <f t="shared" si="5"/>
        <v>0</v>
      </c>
      <c r="X15" s="1">
        <f t="shared" si="6"/>
        <v>0</v>
      </c>
      <c r="Y15" s="1">
        <f t="shared" si="7"/>
        <v>0</v>
      </c>
    </row>
    <row r="16" spans="1:25" ht="12.75">
      <c r="A16" s="23"/>
      <c r="B16" s="42"/>
      <c r="C16" s="42"/>
      <c r="D16" s="25">
        <f>C9</f>
        <v>-10000</v>
      </c>
      <c r="G16">
        <v>20</v>
      </c>
      <c r="H16" s="1">
        <f t="shared" si="8"/>
        <v>-89.71</v>
      </c>
      <c r="I16" s="1">
        <f t="shared" si="0"/>
        <v>-144.22000000000003</v>
      </c>
      <c r="J16" s="1">
        <f t="shared" si="9"/>
        <v>-7415.369999999998</v>
      </c>
      <c r="L16">
        <v>8</v>
      </c>
      <c r="M16" s="1">
        <f t="shared" si="1"/>
        <v>-39.76</v>
      </c>
      <c r="N16" s="1">
        <f t="shared" si="2"/>
        <v>-192.8</v>
      </c>
      <c r="O16" s="1">
        <f t="shared" si="10"/>
        <v>-8482.000000000002</v>
      </c>
      <c r="Q16">
        <v>8</v>
      </c>
      <c r="R16" s="1">
        <f t="shared" si="3"/>
        <v>-45.89</v>
      </c>
      <c r="S16" s="1">
        <f t="shared" si="4"/>
        <v>-119.83999999999999</v>
      </c>
      <c r="T16" s="1">
        <f t="shared" si="11"/>
        <v>-9057.800000000003</v>
      </c>
      <c r="V16">
        <v>8</v>
      </c>
      <c r="W16" s="1">
        <f t="shared" si="5"/>
        <v>0</v>
      </c>
      <c r="X16" s="1">
        <f t="shared" si="6"/>
        <v>0</v>
      </c>
      <c r="Y16" s="1">
        <f t="shared" si="7"/>
        <v>0</v>
      </c>
    </row>
    <row r="17" spans="1:25" ht="12.75">
      <c r="A17" s="23">
        <v>1</v>
      </c>
      <c r="B17" s="67">
        <f>ROUND(($C$10/12)*D16,2)</f>
        <v>-118.67</v>
      </c>
      <c r="C17" s="67">
        <f aca="true" t="shared" si="12" ref="C17:C28">$C$12-B17</f>
        <v>-115.26</v>
      </c>
      <c r="D17" s="68">
        <f>D16-C17</f>
        <v>-9884.74</v>
      </c>
      <c r="G17">
        <v>21</v>
      </c>
      <c r="H17" s="1">
        <f t="shared" si="8"/>
        <v>-88</v>
      </c>
      <c r="I17" s="1">
        <f t="shared" si="0"/>
        <v>-145.93</v>
      </c>
      <c r="J17" s="1">
        <f t="shared" si="9"/>
        <v>-7269.439999999998</v>
      </c>
      <c r="L17">
        <v>9</v>
      </c>
      <c r="M17" s="1">
        <f t="shared" si="1"/>
        <v>-38.88</v>
      </c>
      <c r="N17" s="1">
        <f t="shared" si="2"/>
        <v>-193.68</v>
      </c>
      <c r="O17" s="1">
        <f t="shared" si="10"/>
        <v>-8288.320000000002</v>
      </c>
      <c r="Q17">
        <v>9</v>
      </c>
      <c r="R17" s="1">
        <f t="shared" si="3"/>
        <v>-45.29</v>
      </c>
      <c r="S17" s="1">
        <f t="shared" si="4"/>
        <v>-120.44</v>
      </c>
      <c r="T17" s="1">
        <f t="shared" si="11"/>
        <v>-8937.360000000002</v>
      </c>
      <c r="V17">
        <v>9</v>
      </c>
      <c r="W17" s="1">
        <f t="shared" si="5"/>
        <v>0</v>
      </c>
      <c r="X17" s="1">
        <f t="shared" si="6"/>
        <v>0</v>
      </c>
      <c r="Y17" s="1">
        <f t="shared" si="7"/>
        <v>0</v>
      </c>
    </row>
    <row r="18" spans="1:25" ht="12.75">
      <c r="A18" s="23">
        <v>2</v>
      </c>
      <c r="B18" s="67">
        <f aca="true" t="shared" si="13" ref="B18:B28">ROUND(($C$10/12)*D17,2)</f>
        <v>-117.3</v>
      </c>
      <c r="C18" s="67">
        <f t="shared" si="12"/>
        <v>-116.63000000000001</v>
      </c>
      <c r="D18" s="68">
        <f aca="true" t="shared" si="14" ref="D18:D28">D17-C18</f>
        <v>-9768.11</v>
      </c>
      <c r="G18">
        <v>22</v>
      </c>
      <c r="H18" s="1">
        <f t="shared" si="8"/>
        <v>-86.26</v>
      </c>
      <c r="I18" s="1">
        <f t="shared" si="0"/>
        <v>-147.67000000000002</v>
      </c>
      <c r="J18" s="1">
        <f t="shared" si="9"/>
        <v>-7121.769999999998</v>
      </c>
      <c r="L18">
        <v>10</v>
      </c>
      <c r="M18" s="1">
        <f t="shared" si="1"/>
        <v>-37.99</v>
      </c>
      <c r="N18" s="1">
        <f t="shared" si="2"/>
        <v>-194.57</v>
      </c>
      <c r="O18" s="1">
        <f t="shared" si="10"/>
        <v>-8093.750000000002</v>
      </c>
      <c r="Q18">
        <v>10</v>
      </c>
      <c r="R18" s="1">
        <f t="shared" si="3"/>
        <v>-44.69</v>
      </c>
      <c r="S18" s="1">
        <f t="shared" si="4"/>
        <v>-121.03999999999999</v>
      </c>
      <c r="T18" s="1">
        <f t="shared" si="11"/>
        <v>-8816.320000000002</v>
      </c>
      <c r="V18">
        <v>10</v>
      </c>
      <c r="W18" s="1">
        <f t="shared" si="5"/>
        <v>0</v>
      </c>
      <c r="X18" s="1">
        <f t="shared" si="6"/>
        <v>0</v>
      </c>
      <c r="Y18" s="1">
        <f t="shared" si="7"/>
        <v>0</v>
      </c>
    </row>
    <row r="19" spans="1:25" ht="12.75">
      <c r="A19" s="23">
        <v>3</v>
      </c>
      <c r="B19" s="67">
        <f t="shared" si="13"/>
        <v>-115.91</v>
      </c>
      <c r="C19" s="67">
        <f t="shared" si="12"/>
        <v>-118.02000000000001</v>
      </c>
      <c r="D19" s="68">
        <f t="shared" si="14"/>
        <v>-9650.09</v>
      </c>
      <c r="G19">
        <v>23</v>
      </c>
      <c r="H19" s="1">
        <f t="shared" si="8"/>
        <v>-84.51</v>
      </c>
      <c r="I19" s="1">
        <f t="shared" si="0"/>
        <v>-149.42000000000002</v>
      </c>
      <c r="J19" s="1">
        <f t="shared" si="9"/>
        <v>-6972.349999999998</v>
      </c>
      <c r="L19">
        <v>11</v>
      </c>
      <c r="M19" s="1">
        <f t="shared" si="1"/>
        <v>-37.1</v>
      </c>
      <c r="N19" s="1">
        <f t="shared" si="2"/>
        <v>-195.46</v>
      </c>
      <c r="O19" s="1">
        <f t="shared" si="10"/>
        <v>-7898.290000000002</v>
      </c>
      <c r="Q19">
        <v>11</v>
      </c>
      <c r="R19" s="1">
        <f t="shared" si="3"/>
        <v>-44.08</v>
      </c>
      <c r="S19" s="1">
        <f t="shared" si="4"/>
        <v>-121.64999999999999</v>
      </c>
      <c r="T19" s="1">
        <f t="shared" si="11"/>
        <v>-8694.670000000002</v>
      </c>
      <c r="V19">
        <v>11</v>
      </c>
      <c r="W19" s="1">
        <f t="shared" si="5"/>
        <v>0</v>
      </c>
      <c r="X19" s="1">
        <f t="shared" si="6"/>
        <v>0</v>
      </c>
      <c r="Y19" s="1">
        <f t="shared" si="7"/>
        <v>0</v>
      </c>
    </row>
    <row r="20" spans="1:25" ht="12.75">
      <c r="A20" s="23">
        <v>4</v>
      </c>
      <c r="B20" s="67">
        <f t="shared" si="13"/>
        <v>-114.51</v>
      </c>
      <c r="C20" s="67">
        <f t="shared" si="12"/>
        <v>-119.42</v>
      </c>
      <c r="D20" s="68">
        <f t="shared" si="14"/>
        <v>-9530.67</v>
      </c>
      <c r="G20">
        <v>24</v>
      </c>
      <c r="H20" s="1">
        <f t="shared" si="8"/>
        <v>-82.74</v>
      </c>
      <c r="I20" s="1">
        <f t="shared" si="0"/>
        <v>-151.19</v>
      </c>
      <c r="J20" s="1">
        <f t="shared" si="9"/>
        <v>-6821.159999999998</v>
      </c>
      <c r="L20">
        <v>12</v>
      </c>
      <c r="M20" s="1">
        <f t="shared" si="1"/>
        <v>-36.2</v>
      </c>
      <c r="N20" s="1">
        <f t="shared" si="2"/>
        <v>-196.36</v>
      </c>
      <c r="O20" s="1">
        <f t="shared" si="10"/>
        <v>-7701.930000000002</v>
      </c>
      <c r="Q20">
        <v>12</v>
      </c>
      <c r="R20" s="1">
        <f t="shared" si="3"/>
        <v>-43.47</v>
      </c>
      <c r="S20" s="1">
        <f t="shared" si="4"/>
        <v>-122.25999999999999</v>
      </c>
      <c r="T20" s="1">
        <f t="shared" si="11"/>
        <v>-8572.410000000002</v>
      </c>
      <c r="V20">
        <v>12</v>
      </c>
      <c r="W20" s="1">
        <f t="shared" si="5"/>
        <v>0</v>
      </c>
      <c r="X20" s="1">
        <f t="shared" si="6"/>
        <v>0</v>
      </c>
      <c r="Y20" s="1">
        <f t="shared" si="7"/>
        <v>0</v>
      </c>
    </row>
    <row r="21" spans="1:25" ht="12.75">
      <c r="A21" s="23">
        <v>5</v>
      </c>
      <c r="B21" s="67">
        <f t="shared" si="13"/>
        <v>-113.1</v>
      </c>
      <c r="C21" s="67">
        <f t="shared" si="12"/>
        <v>-120.83000000000001</v>
      </c>
      <c r="D21" s="68">
        <f t="shared" si="14"/>
        <v>-9409.84</v>
      </c>
      <c r="F21" s="22"/>
      <c r="G21">
        <v>25</v>
      </c>
      <c r="H21" s="1">
        <f t="shared" si="8"/>
        <v>-80.94</v>
      </c>
      <c r="I21" s="1">
        <f t="shared" si="0"/>
        <v>-152.99</v>
      </c>
      <c r="J21" s="1">
        <f t="shared" si="9"/>
        <v>-6668.169999999998</v>
      </c>
      <c r="L21">
        <v>13</v>
      </c>
      <c r="M21" s="1">
        <f t="shared" si="1"/>
        <v>-35.3</v>
      </c>
      <c r="N21" s="1">
        <f t="shared" si="2"/>
        <v>-197.26</v>
      </c>
      <c r="O21" s="1">
        <f t="shared" si="10"/>
        <v>-7504.670000000002</v>
      </c>
      <c r="Q21">
        <v>13</v>
      </c>
      <c r="R21" s="1">
        <f t="shared" si="3"/>
        <v>-42.86</v>
      </c>
      <c r="S21" s="1">
        <f t="shared" si="4"/>
        <v>-122.86999999999999</v>
      </c>
      <c r="T21" s="1">
        <f t="shared" si="11"/>
        <v>-8449.54</v>
      </c>
      <c r="V21">
        <v>13</v>
      </c>
      <c r="W21" s="1">
        <f t="shared" si="5"/>
        <v>0</v>
      </c>
      <c r="X21" s="1">
        <f t="shared" si="6"/>
        <v>0</v>
      </c>
      <c r="Y21" s="1">
        <f t="shared" si="7"/>
        <v>0</v>
      </c>
    </row>
    <row r="22" spans="1:25" ht="12.75">
      <c r="A22" s="23">
        <v>6</v>
      </c>
      <c r="B22" s="67">
        <f t="shared" si="13"/>
        <v>-111.66</v>
      </c>
      <c r="C22" s="67">
        <f t="shared" si="12"/>
        <v>-122.27000000000001</v>
      </c>
      <c r="D22" s="68">
        <f t="shared" si="14"/>
        <v>-9287.57</v>
      </c>
      <c r="F22" s="22"/>
      <c r="G22">
        <v>26</v>
      </c>
      <c r="H22" s="1">
        <f t="shared" si="8"/>
        <v>-79.13</v>
      </c>
      <c r="I22" s="1">
        <f t="shared" si="0"/>
        <v>-154.8</v>
      </c>
      <c r="J22" s="1">
        <f t="shared" si="9"/>
        <v>-6513.369999999998</v>
      </c>
      <c r="L22">
        <v>14</v>
      </c>
      <c r="M22" s="1">
        <f t="shared" si="1"/>
        <v>-34.4</v>
      </c>
      <c r="N22" s="1">
        <f t="shared" si="2"/>
        <v>-198.16</v>
      </c>
      <c r="O22" s="1">
        <f t="shared" si="10"/>
        <v>-7306.510000000002</v>
      </c>
      <c r="Q22">
        <v>14</v>
      </c>
      <c r="R22" s="1">
        <f t="shared" si="3"/>
        <v>-42.25</v>
      </c>
      <c r="S22" s="1">
        <f t="shared" si="4"/>
        <v>-123.47999999999999</v>
      </c>
      <c r="T22" s="1">
        <f t="shared" si="11"/>
        <v>-8326.060000000001</v>
      </c>
      <c r="V22">
        <v>14</v>
      </c>
      <c r="W22" s="1">
        <f t="shared" si="5"/>
        <v>0</v>
      </c>
      <c r="X22" s="1">
        <f t="shared" si="6"/>
        <v>0</v>
      </c>
      <c r="Y22" s="1">
        <f t="shared" si="7"/>
        <v>0</v>
      </c>
    </row>
    <row r="23" spans="1:25" ht="12.75">
      <c r="A23" s="23">
        <v>7</v>
      </c>
      <c r="B23" s="67">
        <f t="shared" si="13"/>
        <v>-110.21</v>
      </c>
      <c r="C23" s="67">
        <f t="shared" si="12"/>
        <v>-123.72000000000001</v>
      </c>
      <c r="D23" s="68">
        <f t="shared" si="14"/>
        <v>-9163.85</v>
      </c>
      <c r="F23" s="22"/>
      <c r="G23">
        <v>27</v>
      </c>
      <c r="H23" s="1">
        <f t="shared" si="8"/>
        <v>-77.29</v>
      </c>
      <c r="I23" s="1">
        <f t="shared" si="0"/>
        <v>-156.64</v>
      </c>
      <c r="J23" s="1">
        <f t="shared" si="9"/>
        <v>-6356.729999999998</v>
      </c>
      <c r="L23">
        <v>15</v>
      </c>
      <c r="M23" s="1">
        <f t="shared" si="1"/>
        <v>-33.49</v>
      </c>
      <c r="N23" s="1">
        <f t="shared" si="2"/>
        <v>-199.07</v>
      </c>
      <c r="O23" s="1">
        <f t="shared" si="10"/>
        <v>-7107.440000000002</v>
      </c>
      <c r="Q23">
        <v>15</v>
      </c>
      <c r="R23" s="1">
        <f t="shared" si="3"/>
        <v>-41.63</v>
      </c>
      <c r="S23" s="1">
        <f t="shared" si="4"/>
        <v>-124.1</v>
      </c>
      <c r="T23" s="1">
        <f t="shared" si="11"/>
        <v>-8201.960000000001</v>
      </c>
      <c r="V23">
        <v>15</v>
      </c>
      <c r="W23" s="1">
        <f t="shared" si="5"/>
        <v>0</v>
      </c>
      <c r="X23" s="1">
        <f t="shared" si="6"/>
        <v>0</v>
      </c>
      <c r="Y23" s="1">
        <f t="shared" si="7"/>
        <v>0</v>
      </c>
    </row>
    <row r="24" spans="1:25" ht="12.75">
      <c r="A24" s="23">
        <v>8</v>
      </c>
      <c r="B24" s="67">
        <f t="shared" si="13"/>
        <v>-108.74</v>
      </c>
      <c r="C24" s="67">
        <f t="shared" si="12"/>
        <v>-125.19000000000001</v>
      </c>
      <c r="D24" s="68">
        <f t="shared" si="14"/>
        <v>-9038.66</v>
      </c>
      <c r="F24" s="22"/>
      <c r="G24">
        <v>28</v>
      </c>
      <c r="H24" s="1">
        <f t="shared" si="8"/>
        <v>-75.43</v>
      </c>
      <c r="I24" s="1">
        <f t="shared" si="0"/>
        <v>-158.5</v>
      </c>
      <c r="J24" s="1">
        <f t="shared" si="9"/>
        <v>-6198.229999999998</v>
      </c>
      <c r="L24">
        <v>16</v>
      </c>
      <c r="M24" s="1">
        <f t="shared" si="1"/>
        <v>-32.58</v>
      </c>
      <c r="N24" s="1">
        <f t="shared" si="2"/>
        <v>-199.98000000000002</v>
      </c>
      <c r="O24" s="1">
        <f t="shared" si="10"/>
        <v>-6907.460000000003</v>
      </c>
      <c r="Q24">
        <v>16</v>
      </c>
      <c r="R24" s="1">
        <f t="shared" si="3"/>
        <v>-41.01</v>
      </c>
      <c r="S24" s="1">
        <f t="shared" si="4"/>
        <v>-124.72</v>
      </c>
      <c r="T24" s="1">
        <f t="shared" si="11"/>
        <v>-8077.240000000001</v>
      </c>
      <c r="V24">
        <v>16</v>
      </c>
      <c r="W24" s="1">
        <f t="shared" si="5"/>
        <v>0</v>
      </c>
      <c r="X24" s="1">
        <f t="shared" si="6"/>
        <v>0</v>
      </c>
      <c r="Y24" s="1">
        <f t="shared" si="7"/>
        <v>0</v>
      </c>
    </row>
    <row r="25" spans="1:25" ht="12.75">
      <c r="A25" s="23">
        <v>9</v>
      </c>
      <c r="B25" s="67">
        <f t="shared" si="13"/>
        <v>-107.26</v>
      </c>
      <c r="C25" s="67">
        <f t="shared" si="12"/>
        <v>-126.67</v>
      </c>
      <c r="D25" s="68">
        <f t="shared" si="14"/>
        <v>-8911.99</v>
      </c>
      <c r="F25" s="22"/>
      <c r="G25">
        <v>29</v>
      </c>
      <c r="H25" s="1">
        <f t="shared" si="8"/>
        <v>-73.55</v>
      </c>
      <c r="I25" s="1">
        <f t="shared" si="0"/>
        <v>-160.38</v>
      </c>
      <c r="J25" s="1">
        <f t="shared" si="9"/>
        <v>-6037.849999999998</v>
      </c>
      <c r="L25">
        <v>17</v>
      </c>
      <c r="M25" s="1">
        <f t="shared" si="1"/>
        <v>-31.66</v>
      </c>
      <c r="N25" s="1">
        <f t="shared" si="2"/>
        <v>-200.9</v>
      </c>
      <c r="O25" s="1">
        <f t="shared" si="10"/>
        <v>-6706.560000000003</v>
      </c>
      <c r="Q25">
        <v>17</v>
      </c>
      <c r="R25" s="1">
        <f t="shared" si="3"/>
        <v>-40.39</v>
      </c>
      <c r="S25" s="1">
        <f t="shared" si="4"/>
        <v>-125.33999999999999</v>
      </c>
      <c r="T25" s="1">
        <f t="shared" si="11"/>
        <v>-7951.900000000001</v>
      </c>
      <c r="V25">
        <v>17</v>
      </c>
      <c r="W25" s="1">
        <f t="shared" si="5"/>
        <v>0</v>
      </c>
      <c r="X25" s="1">
        <f t="shared" si="6"/>
        <v>0</v>
      </c>
      <c r="Y25" s="1">
        <f t="shared" si="7"/>
        <v>0</v>
      </c>
    </row>
    <row r="26" spans="1:25" ht="12.75">
      <c r="A26" s="23">
        <v>10</v>
      </c>
      <c r="B26" s="67">
        <f t="shared" si="13"/>
        <v>-105.76</v>
      </c>
      <c r="C26" s="67">
        <f t="shared" si="12"/>
        <v>-128.17000000000002</v>
      </c>
      <c r="D26" s="68">
        <f t="shared" si="14"/>
        <v>-8783.82</v>
      </c>
      <c r="F26" s="22"/>
      <c r="G26">
        <v>30</v>
      </c>
      <c r="H26" s="1">
        <f t="shared" si="8"/>
        <v>-71.65</v>
      </c>
      <c r="I26" s="1">
        <f t="shared" si="0"/>
        <v>-162.28</v>
      </c>
      <c r="J26" s="1">
        <f t="shared" si="9"/>
        <v>-5875.569999999998</v>
      </c>
      <c r="L26">
        <v>18</v>
      </c>
      <c r="M26" s="1">
        <f t="shared" si="1"/>
        <v>-30.74</v>
      </c>
      <c r="N26" s="1">
        <f t="shared" si="2"/>
        <v>-201.82</v>
      </c>
      <c r="O26" s="1">
        <f t="shared" si="10"/>
        <v>-6504.740000000003</v>
      </c>
      <c r="Q26">
        <v>18</v>
      </c>
      <c r="R26" s="1">
        <f t="shared" si="3"/>
        <v>-39.76</v>
      </c>
      <c r="S26" s="1">
        <f t="shared" si="4"/>
        <v>-125.97</v>
      </c>
      <c r="T26" s="1">
        <f t="shared" si="11"/>
        <v>-7825.93</v>
      </c>
      <c r="V26">
        <v>18</v>
      </c>
      <c r="W26" s="1">
        <f t="shared" si="5"/>
        <v>0</v>
      </c>
      <c r="X26" s="1">
        <f t="shared" si="6"/>
        <v>0</v>
      </c>
      <c r="Y26" s="1">
        <f t="shared" si="7"/>
        <v>0</v>
      </c>
    </row>
    <row r="27" spans="1:25" ht="12.75">
      <c r="A27" s="23">
        <v>11</v>
      </c>
      <c r="B27" s="67">
        <f t="shared" si="13"/>
        <v>-104.23</v>
      </c>
      <c r="C27" s="67">
        <f t="shared" si="12"/>
        <v>-129.7</v>
      </c>
      <c r="D27" s="68">
        <f t="shared" si="14"/>
        <v>-8654.119999999999</v>
      </c>
      <c r="F27" s="22"/>
      <c r="G27">
        <v>31</v>
      </c>
      <c r="H27" s="1">
        <f t="shared" si="8"/>
        <v>-69.72</v>
      </c>
      <c r="I27" s="1">
        <f t="shared" si="0"/>
        <v>-164.21</v>
      </c>
      <c r="J27" s="1">
        <f t="shared" si="9"/>
        <v>-5711.359999999998</v>
      </c>
      <c r="L27">
        <v>19</v>
      </c>
      <c r="M27" s="1">
        <f t="shared" si="1"/>
        <v>-29.81</v>
      </c>
      <c r="N27" s="1">
        <f t="shared" si="2"/>
        <v>-202.75</v>
      </c>
      <c r="O27" s="1">
        <f t="shared" si="10"/>
        <v>-6301.990000000003</v>
      </c>
      <c r="Q27">
        <v>19</v>
      </c>
      <c r="R27" s="1">
        <f t="shared" si="3"/>
        <v>-39.13</v>
      </c>
      <c r="S27" s="1">
        <f t="shared" si="4"/>
        <v>-126.6</v>
      </c>
      <c r="T27" s="1">
        <f t="shared" si="11"/>
        <v>-7699.33</v>
      </c>
      <c r="V27">
        <v>19</v>
      </c>
      <c r="W27" s="1">
        <f t="shared" si="5"/>
        <v>0</v>
      </c>
      <c r="X27" s="1">
        <f t="shared" si="6"/>
        <v>0</v>
      </c>
      <c r="Y27" s="1">
        <f t="shared" si="7"/>
        <v>0</v>
      </c>
    </row>
    <row r="28" spans="1:25" ht="13.5" thickBot="1">
      <c r="A28" s="36">
        <v>12</v>
      </c>
      <c r="B28" s="69">
        <f t="shared" si="13"/>
        <v>-102.7</v>
      </c>
      <c r="C28" s="69">
        <f t="shared" si="12"/>
        <v>-131.23000000000002</v>
      </c>
      <c r="D28" s="70">
        <f t="shared" si="14"/>
        <v>-8522.89</v>
      </c>
      <c r="E28" s="22"/>
      <c r="F28" s="22"/>
      <c r="G28">
        <v>32</v>
      </c>
      <c r="H28" s="1">
        <f t="shared" si="8"/>
        <v>-67.77</v>
      </c>
      <c r="I28" s="1">
        <f t="shared" si="0"/>
        <v>-166.16000000000003</v>
      </c>
      <c r="J28" s="1">
        <f t="shared" si="9"/>
        <v>-5545.199999999998</v>
      </c>
      <c r="L28">
        <v>20</v>
      </c>
      <c r="M28" s="1">
        <f t="shared" si="1"/>
        <v>-28.88</v>
      </c>
      <c r="N28" s="1">
        <f t="shared" si="2"/>
        <v>-203.68</v>
      </c>
      <c r="O28" s="1">
        <f t="shared" si="10"/>
        <v>-6098.310000000003</v>
      </c>
      <c r="Q28">
        <v>20</v>
      </c>
      <c r="R28" s="1">
        <f t="shared" si="3"/>
        <v>-38.5</v>
      </c>
      <c r="S28" s="1">
        <f t="shared" si="4"/>
        <v>-127.22999999999999</v>
      </c>
      <c r="T28" s="1">
        <f t="shared" si="11"/>
        <v>-7572.1</v>
      </c>
      <c r="V28">
        <v>20</v>
      </c>
      <c r="W28" s="1">
        <f t="shared" si="5"/>
        <v>0</v>
      </c>
      <c r="X28" s="1">
        <f t="shared" si="6"/>
        <v>0</v>
      </c>
      <c r="Y28" s="1">
        <f t="shared" si="7"/>
        <v>0</v>
      </c>
    </row>
    <row r="29" spans="1:25" ht="13.5" thickBot="1">
      <c r="A29" s="24"/>
      <c r="B29" s="61"/>
      <c r="C29" s="61"/>
      <c r="D29" s="61"/>
      <c r="E29" s="22"/>
      <c r="F29" s="22"/>
      <c r="H29" s="1"/>
      <c r="I29" s="1"/>
      <c r="J29" s="1"/>
      <c r="M29" s="1"/>
      <c r="N29" s="1"/>
      <c r="O29" s="1"/>
      <c r="R29" s="1"/>
      <c r="S29" s="1"/>
      <c r="T29" s="1"/>
      <c r="W29" s="1"/>
      <c r="X29" s="1"/>
      <c r="Y29" s="1"/>
    </row>
    <row r="30" spans="1:25" ht="20.25">
      <c r="A30" s="21">
        <v>4</v>
      </c>
      <c r="B30" s="76" t="s">
        <v>24</v>
      </c>
      <c r="C30" s="76"/>
      <c r="D30" s="77"/>
      <c r="E30" s="22"/>
      <c r="F30" s="22"/>
      <c r="G30">
        <v>33</v>
      </c>
      <c r="H30" s="1">
        <f>ROUND(($C$10/12)*J28,2)</f>
        <v>-65.8</v>
      </c>
      <c r="I30" s="1">
        <f aca="true" t="shared" si="15" ref="I30:I57">$C$12-H30</f>
        <v>-168.13</v>
      </c>
      <c r="J30" s="1">
        <f>J28-I30</f>
        <v>-5377.069999999998</v>
      </c>
      <c r="L30">
        <v>21</v>
      </c>
      <c r="M30" s="1">
        <f>ROUND(($C$38/12)*O28,2)</f>
        <v>-27.95</v>
      </c>
      <c r="N30" s="1">
        <f aca="true" t="shared" si="16" ref="N30:N57">$C$40-M30</f>
        <v>-204.61</v>
      </c>
      <c r="O30" s="1">
        <f>O28-N30</f>
        <v>-5893.7000000000035</v>
      </c>
      <c r="Q30">
        <v>21</v>
      </c>
      <c r="R30" s="1">
        <f>ROUND(($C$45/12)*T28,2)</f>
        <v>-37.86</v>
      </c>
      <c r="S30" s="1">
        <f aca="true" t="shared" si="17" ref="S30:S61">$C$47-R30</f>
        <v>-127.86999999999999</v>
      </c>
      <c r="T30" s="1">
        <f>T28-S30</f>
        <v>-7444.2300000000005</v>
      </c>
      <c r="V30">
        <v>21</v>
      </c>
      <c r="W30" s="1">
        <f>ROUND(($C$55/12)*Y28,2)</f>
        <v>0</v>
      </c>
      <c r="X30" s="1">
        <f aca="true" t="shared" si="18" ref="X30:X69">$C$57-W30</f>
        <v>0</v>
      </c>
      <c r="Y30" s="1">
        <f>Y28-X30</f>
        <v>0</v>
      </c>
    </row>
    <row r="31" spans="1:25" ht="20.25">
      <c r="A31" s="39" t="s">
        <v>14</v>
      </c>
      <c r="B31" s="27" t="s">
        <v>8</v>
      </c>
      <c r="C31" s="19">
        <f>H59</f>
        <v>-4035.65</v>
      </c>
      <c r="D31" s="58"/>
      <c r="E31" s="22"/>
      <c r="F31" s="22"/>
      <c r="G31">
        <v>34</v>
      </c>
      <c r="H31" s="1">
        <f aca="true" t="shared" si="19" ref="H31:H57">ROUND(($C$10/12)*J30,2)</f>
        <v>-63.81</v>
      </c>
      <c r="I31" s="1">
        <f t="shared" si="15"/>
        <v>-170.12</v>
      </c>
      <c r="J31" s="1">
        <f aca="true" t="shared" si="20" ref="J31:J57">J30-I31</f>
        <v>-5206.949999999998</v>
      </c>
      <c r="L31">
        <v>22</v>
      </c>
      <c r="M31" s="1">
        <f aca="true" t="shared" si="21" ref="M31:M57">ROUND(($C$38/12)*O30,2)</f>
        <v>-27.01</v>
      </c>
      <c r="N31" s="1">
        <f t="shared" si="16"/>
        <v>-205.55</v>
      </c>
      <c r="O31" s="1">
        <f t="shared" si="10"/>
        <v>-5688.150000000003</v>
      </c>
      <c r="Q31">
        <v>22</v>
      </c>
      <c r="R31" s="1">
        <f aca="true" t="shared" si="22" ref="R31:R62">ROUND(($C$45/12)*T30,2)</f>
        <v>-37.22</v>
      </c>
      <c r="S31" s="1">
        <f t="shared" si="17"/>
        <v>-128.51</v>
      </c>
      <c r="T31" s="1">
        <f t="shared" si="11"/>
        <v>-7315.72</v>
      </c>
      <c r="V31">
        <v>22</v>
      </c>
      <c r="W31" s="1">
        <f aca="true" t="shared" si="23" ref="W31:W69">ROUND(($C$55/12)*Y30,2)</f>
        <v>0</v>
      </c>
      <c r="X31" s="1">
        <f t="shared" si="18"/>
        <v>0</v>
      </c>
      <c r="Y31" s="1">
        <f aca="true" t="shared" si="24" ref="Y31:Y69">Y30-X31</f>
        <v>0</v>
      </c>
    </row>
    <row r="32" spans="1:25" ht="15">
      <c r="A32" s="23"/>
      <c r="B32" s="24" t="s">
        <v>20</v>
      </c>
      <c r="C32" s="33">
        <f>C9</f>
        <v>-10000</v>
      </c>
      <c r="D32" s="58"/>
      <c r="E32" s="22"/>
      <c r="F32" s="22"/>
      <c r="G32">
        <v>35</v>
      </c>
      <c r="H32" s="1">
        <f t="shared" si="19"/>
        <v>-61.79</v>
      </c>
      <c r="I32" s="1">
        <f t="shared" si="15"/>
        <v>-172.14000000000001</v>
      </c>
      <c r="J32" s="1">
        <f t="shared" si="20"/>
        <v>-5034.809999999998</v>
      </c>
      <c r="L32">
        <v>23</v>
      </c>
      <c r="M32" s="1">
        <f t="shared" si="21"/>
        <v>-26.07</v>
      </c>
      <c r="N32" s="1">
        <f t="shared" si="16"/>
        <v>-206.49</v>
      </c>
      <c r="O32" s="1">
        <f t="shared" si="10"/>
        <v>-5481.6600000000035</v>
      </c>
      <c r="Q32">
        <v>23</v>
      </c>
      <c r="R32" s="1">
        <f t="shared" si="22"/>
        <v>-36.58</v>
      </c>
      <c r="S32" s="1">
        <f t="shared" si="17"/>
        <v>-129.14999999999998</v>
      </c>
      <c r="T32" s="1">
        <f t="shared" si="11"/>
        <v>-7186.570000000001</v>
      </c>
      <c r="V32">
        <v>23</v>
      </c>
      <c r="W32" s="1">
        <f t="shared" si="23"/>
        <v>0</v>
      </c>
      <c r="X32" s="1">
        <f t="shared" si="18"/>
        <v>0</v>
      </c>
      <c r="Y32" s="1">
        <f t="shared" si="24"/>
        <v>0</v>
      </c>
    </row>
    <row r="33" spans="1:25" ht="15">
      <c r="A33" s="23"/>
      <c r="B33" s="24" t="s">
        <v>27</v>
      </c>
      <c r="C33" s="10">
        <v>10000</v>
      </c>
      <c r="D33" s="58"/>
      <c r="E33" s="22"/>
      <c r="F33" s="22"/>
      <c r="G33">
        <v>36</v>
      </c>
      <c r="H33" s="1">
        <f t="shared" si="19"/>
        <v>-59.75</v>
      </c>
      <c r="I33" s="1">
        <f t="shared" si="15"/>
        <v>-174.18</v>
      </c>
      <c r="J33" s="1">
        <f t="shared" si="20"/>
        <v>-4860.629999999997</v>
      </c>
      <c r="L33">
        <v>24</v>
      </c>
      <c r="M33" s="1">
        <f t="shared" si="21"/>
        <v>-25.12</v>
      </c>
      <c r="N33" s="1">
        <f t="shared" si="16"/>
        <v>-207.44</v>
      </c>
      <c r="O33" s="1">
        <f t="shared" si="10"/>
        <v>-5274.220000000004</v>
      </c>
      <c r="Q33">
        <v>24</v>
      </c>
      <c r="R33" s="1">
        <f t="shared" si="22"/>
        <v>-35.93</v>
      </c>
      <c r="S33" s="1">
        <f t="shared" si="17"/>
        <v>-129.79999999999998</v>
      </c>
      <c r="T33" s="1">
        <f t="shared" si="11"/>
        <v>-7056.77</v>
      </c>
      <c r="V33">
        <v>24</v>
      </c>
      <c r="W33" s="1">
        <f t="shared" si="23"/>
        <v>0</v>
      </c>
      <c r="X33" s="1">
        <f t="shared" si="18"/>
        <v>0</v>
      </c>
      <c r="Y33" s="1">
        <f t="shared" si="24"/>
        <v>0</v>
      </c>
    </row>
    <row r="34" spans="1:25" ht="21" thickBot="1">
      <c r="A34" s="62" t="s">
        <v>15</v>
      </c>
      <c r="B34" s="37" t="s">
        <v>45</v>
      </c>
      <c r="C34" s="40">
        <f>SUM(C31:C33)</f>
        <v>-4035.6499999999996</v>
      </c>
      <c r="D34" s="59"/>
      <c r="E34" s="22"/>
      <c r="F34" s="22"/>
      <c r="G34">
        <v>37</v>
      </c>
      <c r="H34" s="1">
        <f t="shared" si="19"/>
        <v>-57.68</v>
      </c>
      <c r="I34" s="1">
        <f t="shared" si="15"/>
        <v>-176.25</v>
      </c>
      <c r="J34" s="1">
        <f t="shared" si="20"/>
        <v>-4684.379999999997</v>
      </c>
      <c r="L34">
        <v>25</v>
      </c>
      <c r="M34" s="1">
        <f t="shared" si="21"/>
        <v>-24.17</v>
      </c>
      <c r="N34" s="1">
        <f t="shared" si="16"/>
        <v>-208.39</v>
      </c>
      <c r="O34" s="1">
        <f t="shared" si="10"/>
        <v>-5065.830000000004</v>
      </c>
      <c r="Q34">
        <v>25</v>
      </c>
      <c r="R34" s="1">
        <f t="shared" si="22"/>
        <v>-35.28</v>
      </c>
      <c r="S34" s="1">
        <f t="shared" si="17"/>
        <v>-130.45</v>
      </c>
      <c r="T34" s="1">
        <f t="shared" si="11"/>
        <v>-6926.320000000001</v>
      </c>
      <c r="V34">
        <v>25</v>
      </c>
      <c r="W34" s="1">
        <f t="shared" si="23"/>
        <v>0</v>
      </c>
      <c r="X34" s="1">
        <f t="shared" si="18"/>
        <v>0</v>
      </c>
      <c r="Y34" s="1">
        <f t="shared" si="24"/>
        <v>0</v>
      </c>
    </row>
    <row r="35" spans="1:25" ht="13.5" thickBot="1">
      <c r="A35" s="22"/>
      <c r="B35" s="22"/>
      <c r="C35" s="22"/>
      <c r="D35" s="22"/>
      <c r="E35" s="22"/>
      <c r="F35" s="22"/>
      <c r="G35">
        <v>38</v>
      </c>
      <c r="H35" s="1">
        <f t="shared" si="19"/>
        <v>-55.59</v>
      </c>
      <c r="I35" s="1">
        <f t="shared" si="15"/>
        <v>-178.34</v>
      </c>
      <c r="J35" s="1">
        <f t="shared" si="20"/>
        <v>-4506.039999999997</v>
      </c>
      <c r="L35">
        <v>26</v>
      </c>
      <c r="M35" s="1">
        <f t="shared" si="21"/>
        <v>-23.22</v>
      </c>
      <c r="N35" s="1">
        <f t="shared" si="16"/>
        <v>-209.34</v>
      </c>
      <c r="O35" s="1">
        <f t="shared" si="10"/>
        <v>-4856.490000000003</v>
      </c>
      <c r="Q35">
        <v>26</v>
      </c>
      <c r="R35" s="1">
        <f t="shared" si="22"/>
        <v>-34.63</v>
      </c>
      <c r="S35" s="1">
        <f t="shared" si="17"/>
        <v>-131.1</v>
      </c>
      <c r="T35" s="1">
        <f t="shared" si="11"/>
        <v>-6795.22</v>
      </c>
      <c r="V35">
        <v>26</v>
      </c>
      <c r="W35" s="1">
        <f t="shared" si="23"/>
        <v>0</v>
      </c>
      <c r="X35" s="1">
        <f t="shared" si="18"/>
        <v>0</v>
      </c>
      <c r="Y35" s="1">
        <f t="shared" si="24"/>
        <v>0</v>
      </c>
    </row>
    <row r="36" spans="1:25" ht="20.25">
      <c r="A36" s="63" t="s">
        <v>43</v>
      </c>
      <c r="B36" s="76" t="s">
        <v>48</v>
      </c>
      <c r="C36" s="76"/>
      <c r="D36" s="77"/>
      <c r="E36" s="22"/>
      <c r="F36" s="22"/>
      <c r="G36">
        <v>39</v>
      </c>
      <c r="H36" s="1">
        <f t="shared" si="19"/>
        <v>-53.47</v>
      </c>
      <c r="I36" s="1">
        <f t="shared" si="15"/>
        <v>-180.46</v>
      </c>
      <c r="J36" s="1">
        <f t="shared" si="20"/>
        <v>-4325.579999999997</v>
      </c>
      <c r="L36">
        <v>27</v>
      </c>
      <c r="M36" s="1">
        <f t="shared" si="21"/>
        <v>-22.26</v>
      </c>
      <c r="N36" s="1">
        <f t="shared" si="16"/>
        <v>-210.3</v>
      </c>
      <c r="O36" s="1">
        <f t="shared" si="10"/>
        <v>-4646.190000000003</v>
      </c>
      <c r="Q36">
        <v>27</v>
      </c>
      <c r="R36" s="1">
        <f t="shared" si="22"/>
        <v>-33.98</v>
      </c>
      <c r="S36" s="1">
        <f t="shared" si="17"/>
        <v>-131.75</v>
      </c>
      <c r="T36" s="1">
        <f t="shared" si="11"/>
        <v>-6663.47</v>
      </c>
      <c r="V36">
        <v>27</v>
      </c>
      <c r="W36" s="1">
        <f t="shared" si="23"/>
        <v>0</v>
      </c>
      <c r="X36" s="1">
        <f t="shared" si="18"/>
        <v>0</v>
      </c>
      <c r="Y36" s="1">
        <f t="shared" si="24"/>
        <v>0</v>
      </c>
    </row>
    <row r="37" spans="1:25" ht="12.75">
      <c r="A37" s="23"/>
      <c r="B37" s="24" t="s">
        <v>0</v>
      </c>
      <c r="C37" s="34">
        <f>C6</f>
        <v>-10000</v>
      </c>
      <c r="D37" s="41"/>
      <c r="E37" s="22"/>
      <c r="F37" s="22"/>
      <c r="G37">
        <v>40</v>
      </c>
      <c r="H37" s="1">
        <f t="shared" si="19"/>
        <v>-51.33</v>
      </c>
      <c r="I37" s="1">
        <f t="shared" si="15"/>
        <v>-182.60000000000002</v>
      </c>
      <c r="J37" s="1">
        <f t="shared" si="20"/>
        <v>-4142.979999999997</v>
      </c>
      <c r="L37">
        <v>28</v>
      </c>
      <c r="M37" s="1">
        <f t="shared" si="21"/>
        <v>-21.3</v>
      </c>
      <c r="N37" s="1">
        <f t="shared" si="16"/>
        <v>-211.26</v>
      </c>
      <c r="O37" s="1">
        <f t="shared" si="10"/>
        <v>-4434.930000000003</v>
      </c>
      <c r="Q37">
        <v>28</v>
      </c>
      <c r="R37" s="1">
        <f t="shared" si="22"/>
        <v>-33.32</v>
      </c>
      <c r="S37" s="1">
        <f t="shared" si="17"/>
        <v>-132.41</v>
      </c>
      <c r="T37" s="1">
        <f t="shared" si="11"/>
        <v>-6531.06</v>
      </c>
      <c r="V37">
        <v>28</v>
      </c>
      <c r="W37" s="1">
        <f t="shared" si="23"/>
        <v>0</v>
      </c>
      <c r="X37" s="1">
        <f t="shared" si="18"/>
        <v>0</v>
      </c>
      <c r="Y37" s="1">
        <f t="shared" si="24"/>
        <v>0</v>
      </c>
    </row>
    <row r="38" spans="1:25" ht="12.75">
      <c r="A38" s="23"/>
      <c r="B38" s="24" t="s">
        <v>1</v>
      </c>
      <c r="C38" s="35">
        <v>0.055</v>
      </c>
      <c r="D38" s="66">
        <f>C38/12</f>
        <v>0.004583333333333333</v>
      </c>
      <c r="E38" s="22"/>
      <c r="F38" s="22"/>
      <c r="G38">
        <v>41</v>
      </c>
      <c r="H38" s="1">
        <f t="shared" si="19"/>
        <v>-49.16</v>
      </c>
      <c r="I38" s="1">
        <f t="shared" si="15"/>
        <v>-184.77</v>
      </c>
      <c r="J38" s="1">
        <f t="shared" si="20"/>
        <v>-3958.209999999997</v>
      </c>
      <c r="L38">
        <v>29</v>
      </c>
      <c r="M38" s="1">
        <f t="shared" si="21"/>
        <v>-20.33</v>
      </c>
      <c r="N38" s="1">
        <f t="shared" si="16"/>
        <v>-212.23000000000002</v>
      </c>
      <c r="O38" s="1">
        <f t="shared" si="10"/>
        <v>-4222.700000000003</v>
      </c>
      <c r="Q38">
        <v>29</v>
      </c>
      <c r="R38" s="1">
        <f t="shared" si="22"/>
        <v>-32.66</v>
      </c>
      <c r="S38" s="1">
        <f t="shared" si="17"/>
        <v>-133.07</v>
      </c>
      <c r="T38" s="1">
        <f t="shared" si="11"/>
        <v>-6397.990000000001</v>
      </c>
      <c r="V38">
        <v>29</v>
      </c>
      <c r="W38" s="1">
        <f t="shared" si="23"/>
        <v>0</v>
      </c>
      <c r="X38" s="1">
        <f t="shared" si="18"/>
        <v>0</v>
      </c>
      <c r="Y38" s="1">
        <f t="shared" si="24"/>
        <v>0</v>
      </c>
    </row>
    <row r="39" spans="1:25" ht="12.75">
      <c r="A39" s="23"/>
      <c r="B39" s="24" t="s">
        <v>7</v>
      </c>
      <c r="C39" s="24">
        <v>4</v>
      </c>
      <c r="D39" s="41"/>
      <c r="E39" s="22"/>
      <c r="F39" s="22"/>
      <c r="G39">
        <v>42</v>
      </c>
      <c r="H39" s="1">
        <f t="shared" si="19"/>
        <v>-46.97</v>
      </c>
      <c r="I39" s="1">
        <f t="shared" si="15"/>
        <v>-186.96</v>
      </c>
      <c r="J39" s="1">
        <f t="shared" si="20"/>
        <v>-3771.249999999997</v>
      </c>
      <c r="L39">
        <v>30</v>
      </c>
      <c r="M39" s="1">
        <f t="shared" si="21"/>
        <v>-19.35</v>
      </c>
      <c r="N39" s="1">
        <f t="shared" si="16"/>
        <v>-213.21</v>
      </c>
      <c r="O39" s="1">
        <f t="shared" si="10"/>
        <v>-4009.4900000000025</v>
      </c>
      <c r="Q39">
        <v>30</v>
      </c>
      <c r="R39" s="1">
        <f t="shared" si="22"/>
        <v>-31.99</v>
      </c>
      <c r="S39" s="1">
        <f t="shared" si="17"/>
        <v>-133.73999999999998</v>
      </c>
      <c r="T39" s="1">
        <f t="shared" si="11"/>
        <v>-6264.250000000001</v>
      </c>
      <c r="V39">
        <v>30</v>
      </c>
      <c r="W39" s="1">
        <f t="shared" si="23"/>
        <v>0</v>
      </c>
      <c r="X39" s="1">
        <f t="shared" si="18"/>
        <v>0</v>
      </c>
      <c r="Y39" s="1">
        <f t="shared" si="24"/>
        <v>0</v>
      </c>
    </row>
    <row r="40" spans="1:25" ht="12.75">
      <c r="A40" s="23"/>
      <c r="B40" s="24" t="s">
        <v>9</v>
      </c>
      <c r="C40" s="42">
        <f>ROUND((C37*(C38/12))/(1-(1+C38/12)^(-12*C39)),2)</f>
        <v>-232.56</v>
      </c>
      <c r="D40" s="41"/>
      <c r="E40" s="22"/>
      <c r="F40" s="22"/>
      <c r="G40">
        <v>43</v>
      </c>
      <c r="H40" s="1">
        <f t="shared" si="19"/>
        <v>-44.75</v>
      </c>
      <c r="I40" s="1">
        <f t="shared" si="15"/>
        <v>-189.18</v>
      </c>
      <c r="J40" s="1">
        <f t="shared" si="20"/>
        <v>-3582.069999999997</v>
      </c>
      <c r="L40">
        <v>31</v>
      </c>
      <c r="M40" s="1">
        <f t="shared" si="21"/>
        <v>-18.38</v>
      </c>
      <c r="N40" s="1">
        <f t="shared" si="16"/>
        <v>-214.18</v>
      </c>
      <c r="O40" s="1">
        <f t="shared" si="10"/>
        <v>-3795.3100000000027</v>
      </c>
      <c r="Q40">
        <v>31</v>
      </c>
      <c r="R40" s="1">
        <f t="shared" si="22"/>
        <v>-31.32</v>
      </c>
      <c r="S40" s="1">
        <f t="shared" si="17"/>
        <v>-134.41</v>
      </c>
      <c r="T40" s="1">
        <f t="shared" si="11"/>
        <v>-6129.840000000001</v>
      </c>
      <c r="V40">
        <v>31</v>
      </c>
      <c r="W40" s="1">
        <f t="shared" si="23"/>
        <v>0</v>
      </c>
      <c r="X40" s="1">
        <f t="shared" si="18"/>
        <v>0</v>
      </c>
      <c r="Y40" s="1">
        <f t="shared" si="24"/>
        <v>0</v>
      </c>
    </row>
    <row r="41" spans="1:25" ht="13.5" thickBot="1">
      <c r="A41" s="36"/>
      <c r="B41" s="30" t="s">
        <v>37</v>
      </c>
      <c r="C41" s="43" t="str">
        <f>IF(C40&lt;500.01,"yes","no")</f>
        <v>yes</v>
      </c>
      <c r="D41" s="44"/>
      <c r="E41" s="22"/>
      <c r="F41" s="22"/>
      <c r="G41">
        <v>44</v>
      </c>
      <c r="H41" s="1">
        <f t="shared" si="19"/>
        <v>-42.51</v>
      </c>
      <c r="I41" s="1">
        <f t="shared" si="15"/>
        <v>-191.42000000000002</v>
      </c>
      <c r="J41" s="1">
        <f t="shared" si="20"/>
        <v>-3390.649999999997</v>
      </c>
      <c r="L41">
        <v>32</v>
      </c>
      <c r="M41" s="1">
        <f t="shared" si="21"/>
        <v>-17.4</v>
      </c>
      <c r="N41" s="1">
        <f t="shared" si="16"/>
        <v>-215.16</v>
      </c>
      <c r="O41" s="1">
        <f t="shared" si="10"/>
        <v>-3580.150000000003</v>
      </c>
      <c r="Q41">
        <v>32</v>
      </c>
      <c r="R41" s="1">
        <f t="shared" si="22"/>
        <v>-30.65</v>
      </c>
      <c r="S41" s="1">
        <f t="shared" si="17"/>
        <v>-135.07999999999998</v>
      </c>
      <c r="T41" s="1">
        <f t="shared" si="11"/>
        <v>-5994.760000000001</v>
      </c>
      <c r="V41">
        <v>32</v>
      </c>
      <c r="W41" s="1">
        <f t="shared" si="23"/>
        <v>0</v>
      </c>
      <c r="X41" s="1">
        <f t="shared" si="18"/>
        <v>0</v>
      </c>
      <c r="Y41" s="1">
        <f t="shared" si="24"/>
        <v>0</v>
      </c>
    </row>
    <row r="42" spans="1:25" ht="13.5" thickBot="1">
      <c r="A42" s="22"/>
      <c r="B42" s="22"/>
      <c r="C42" s="22"/>
      <c r="D42" s="22"/>
      <c r="E42" s="22"/>
      <c r="F42" s="22"/>
      <c r="G42">
        <v>45</v>
      </c>
      <c r="H42" s="1">
        <f t="shared" si="19"/>
        <v>-40.24</v>
      </c>
      <c r="I42" s="1">
        <f t="shared" si="15"/>
        <v>-193.69</v>
      </c>
      <c r="J42" s="1">
        <f t="shared" si="20"/>
        <v>-3196.959999999997</v>
      </c>
      <c r="L42">
        <v>33</v>
      </c>
      <c r="M42" s="1">
        <f t="shared" si="21"/>
        <v>-16.41</v>
      </c>
      <c r="N42" s="1">
        <f t="shared" si="16"/>
        <v>-216.15</v>
      </c>
      <c r="O42" s="1">
        <f t="shared" si="10"/>
        <v>-3364.0000000000027</v>
      </c>
      <c r="Q42">
        <v>33</v>
      </c>
      <c r="R42" s="1">
        <f t="shared" si="22"/>
        <v>-29.97</v>
      </c>
      <c r="S42" s="1">
        <f t="shared" si="17"/>
        <v>-135.76</v>
      </c>
      <c r="T42" s="1">
        <f t="shared" si="11"/>
        <v>-5859.000000000001</v>
      </c>
      <c r="V42">
        <v>33</v>
      </c>
      <c r="W42" s="1">
        <f t="shared" si="23"/>
        <v>0</v>
      </c>
      <c r="X42" s="1">
        <f t="shared" si="18"/>
        <v>0</v>
      </c>
      <c r="Y42" s="1">
        <f t="shared" si="24"/>
        <v>0</v>
      </c>
    </row>
    <row r="43" spans="1:25" ht="20.25">
      <c r="A43" s="45" t="s">
        <v>44</v>
      </c>
      <c r="B43" s="76" t="s">
        <v>49</v>
      </c>
      <c r="C43" s="76"/>
      <c r="D43" s="77"/>
      <c r="E43" s="22"/>
      <c r="F43" s="22"/>
      <c r="G43">
        <v>46</v>
      </c>
      <c r="H43" s="1">
        <f t="shared" si="19"/>
        <v>-37.94</v>
      </c>
      <c r="I43" s="1">
        <f t="shared" si="15"/>
        <v>-195.99</v>
      </c>
      <c r="J43" s="1">
        <f t="shared" si="20"/>
        <v>-3000.9699999999966</v>
      </c>
      <c r="L43">
        <v>34</v>
      </c>
      <c r="M43" s="1">
        <f t="shared" si="21"/>
        <v>-15.42</v>
      </c>
      <c r="N43" s="1">
        <f t="shared" si="16"/>
        <v>-217.14000000000001</v>
      </c>
      <c r="O43" s="1">
        <f t="shared" si="10"/>
        <v>-3146.860000000003</v>
      </c>
      <c r="Q43">
        <v>34</v>
      </c>
      <c r="R43" s="1">
        <f t="shared" si="22"/>
        <v>-29.3</v>
      </c>
      <c r="S43" s="1">
        <f t="shared" si="17"/>
        <v>-136.42999999999998</v>
      </c>
      <c r="T43" s="1">
        <f t="shared" si="11"/>
        <v>-5722.570000000001</v>
      </c>
      <c r="V43">
        <v>34</v>
      </c>
      <c r="W43" s="1">
        <f t="shared" si="23"/>
        <v>0</v>
      </c>
      <c r="X43" s="1">
        <f t="shared" si="18"/>
        <v>0</v>
      </c>
      <c r="Y43" s="1">
        <f t="shared" si="24"/>
        <v>0</v>
      </c>
    </row>
    <row r="44" spans="1:25" ht="12.75">
      <c r="A44" s="23"/>
      <c r="B44" s="24" t="s">
        <v>0</v>
      </c>
      <c r="C44" s="34">
        <f>C6</f>
        <v>-10000</v>
      </c>
      <c r="D44" s="41"/>
      <c r="E44" s="22"/>
      <c r="F44" s="22"/>
      <c r="G44">
        <v>47</v>
      </c>
      <c r="H44" s="1">
        <f t="shared" si="19"/>
        <v>-35.61</v>
      </c>
      <c r="I44" s="1">
        <f t="shared" si="15"/>
        <v>-198.32</v>
      </c>
      <c r="J44" s="1">
        <f t="shared" si="20"/>
        <v>-2802.6499999999965</v>
      </c>
      <c r="L44">
        <v>35</v>
      </c>
      <c r="M44" s="1">
        <f t="shared" si="21"/>
        <v>-14.42</v>
      </c>
      <c r="N44" s="1">
        <f t="shared" si="16"/>
        <v>-218.14000000000001</v>
      </c>
      <c r="O44" s="1">
        <f t="shared" si="10"/>
        <v>-2928.720000000003</v>
      </c>
      <c r="Q44">
        <v>35</v>
      </c>
      <c r="R44" s="1">
        <f t="shared" si="22"/>
        <v>-28.61</v>
      </c>
      <c r="S44" s="1">
        <f t="shared" si="17"/>
        <v>-137.12</v>
      </c>
      <c r="T44" s="1">
        <f t="shared" si="11"/>
        <v>-5585.450000000001</v>
      </c>
      <c r="V44">
        <v>35</v>
      </c>
      <c r="W44" s="1">
        <f t="shared" si="23"/>
        <v>0</v>
      </c>
      <c r="X44" s="1">
        <f t="shared" si="18"/>
        <v>0</v>
      </c>
      <c r="Y44" s="1">
        <f t="shared" si="24"/>
        <v>0</v>
      </c>
    </row>
    <row r="45" spans="1:25" ht="12.75">
      <c r="A45" s="23"/>
      <c r="B45" s="24" t="s">
        <v>1</v>
      </c>
      <c r="C45" s="35">
        <v>0.06</v>
      </c>
      <c r="D45" s="66">
        <f>C45/12</f>
        <v>0.005</v>
      </c>
      <c r="E45" s="22"/>
      <c r="F45" s="22"/>
      <c r="G45">
        <v>48</v>
      </c>
      <c r="H45" s="1">
        <f t="shared" si="19"/>
        <v>-33.26</v>
      </c>
      <c r="I45" s="1">
        <f t="shared" si="15"/>
        <v>-200.67000000000002</v>
      </c>
      <c r="J45" s="1">
        <f t="shared" si="20"/>
        <v>-2601.9799999999964</v>
      </c>
      <c r="L45">
        <v>36</v>
      </c>
      <c r="M45" s="1">
        <f t="shared" si="21"/>
        <v>-13.42</v>
      </c>
      <c r="N45" s="1">
        <f t="shared" si="16"/>
        <v>-219.14000000000001</v>
      </c>
      <c r="O45" s="1">
        <f t="shared" si="10"/>
        <v>-2709.580000000003</v>
      </c>
      <c r="Q45">
        <v>36</v>
      </c>
      <c r="R45" s="1">
        <f t="shared" si="22"/>
        <v>-27.93</v>
      </c>
      <c r="S45" s="1">
        <f t="shared" si="17"/>
        <v>-137.79999999999998</v>
      </c>
      <c r="T45" s="1">
        <f t="shared" si="11"/>
        <v>-5447.650000000001</v>
      </c>
      <c r="V45">
        <v>36</v>
      </c>
      <c r="W45" s="1">
        <f t="shared" si="23"/>
        <v>0</v>
      </c>
      <c r="X45" s="1">
        <f t="shared" si="18"/>
        <v>0</v>
      </c>
      <c r="Y45" s="1">
        <f t="shared" si="24"/>
        <v>0</v>
      </c>
    </row>
    <row r="46" spans="1:25" ht="12.75">
      <c r="A46" s="23"/>
      <c r="B46" s="24" t="s">
        <v>7</v>
      </c>
      <c r="C46" s="24">
        <v>6</v>
      </c>
      <c r="D46" s="41"/>
      <c r="E46" s="22"/>
      <c r="F46" s="22"/>
      <c r="G46">
        <v>49</v>
      </c>
      <c r="H46" s="1">
        <f t="shared" si="19"/>
        <v>-30.88</v>
      </c>
      <c r="I46" s="1">
        <f t="shared" si="15"/>
        <v>-203.05</v>
      </c>
      <c r="J46" s="1">
        <f t="shared" si="20"/>
        <v>-2398.929999999996</v>
      </c>
      <c r="L46">
        <v>37</v>
      </c>
      <c r="M46" s="1">
        <f t="shared" si="21"/>
        <v>-12.42</v>
      </c>
      <c r="N46" s="1">
        <f t="shared" si="16"/>
        <v>-220.14000000000001</v>
      </c>
      <c r="O46" s="1">
        <f t="shared" si="10"/>
        <v>-2489.4400000000032</v>
      </c>
      <c r="Q46">
        <v>37</v>
      </c>
      <c r="R46" s="1">
        <f t="shared" si="22"/>
        <v>-27.24</v>
      </c>
      <c r="S46" s="1">
        <f t="shared" si="17"/>
        <v>-138.48999999999998</v>
      </c>
      <c r="T46" s="1">
        <f t="shared" si="11"/>
        <v>-5309.160000000001</v>
      </c>
      <c r="V46">
        <v>37</v>
      </c>
      <c r="W46" s="1">
        <f t="shared" si="23"/>
        <v>0</v>
      </c>
      <c r="X46" s="1">
        <f t="shared" si="18"/>
        <v>0</v>
      </c>
      <c r="Y46" s="1">
        <f t="shared" si="24"/>
        <v>0</v>
      </c>
    </row>
    <row r="47" spans="1:25" ht="12.75">
      <c r="A47" s="23"/>
      <c r="B47" s="24" t="s">
        <v>9</v>
      </c>
      <c r="C47" s="42">
        <f>ROUND((C44*(C45/12))/(1-(1+C45/12)^(-12*C46)),2)</f>
        <v>-165.73</v>
      </c>
      <c r="D47" s="41"/>
      <c r="E47" s="22"/>
      <c r="F47" s="22"/>
      <c r="G47">
        <v>50</v>
      </c>
      <c r="H47" s="1">
        <f t="shared" si="19"/>
        <v>-28.47</v>
      </c>
      <c r="I47" s="1">
        <f t="shared" si="15"/>
        <v>-205.46</v>
      </c>
      <c r="J47" s="1">
        <f t="shared" si="20"/>
        <v>-2193.469999999996</v>
      </c>
      <c r="L47">
        <v>38</v>
      </c>
      <c r="M47" s="1">
        <f t="shared" si="21"/>
        <v>-11.41</v>
      </c>
      <c r="N47" s="1">
        <f t="shared" si="16"/>
        <v>-221.15</v>
      </c>
      <c r="O47" s="1">
        <f t="shared" si="10"/>
        <v>-2268.290000000003</v>
      </c>
      <c r="Q47">
        <v>38</v>
      </c>
      <c r="R47" s="1">
        <f t="shared" si="22"/>
        <v>-26.55</v>
      </c>
      <c r="S47" s="1">
        <f t="shared" si="17"/>
        <v>-139.17999999999998</v>
      </c>
      <c r="T47" s="1">
        <f t="shared" si="11"/>
        <v>-5169.9800000000005</v>
      </c>
      <c r="V47">
        <v>38</v>
      </c>
      <c r="W47" s="1">
        <f t="shared" si="23"/>
        <v>0</v>
      </c>
      <c r="X47" s="1">
        <f t="shared" si="18"/>
        <v>0</v>
      </c>
      <c r="Y47" s="1">
        <f t="shared" si="24"/>
        <v>0</v>
      </c>
    </row>
    <row r="48" spans="1:25" ht="13.5" thickBot="1">
      <c r="A48" s="36"/>
      <c r="B48" s="30" t="s">
        <v>37</v>
      </c>
      <c r="C48" s="43" t="str">
        <f>IF(C47&lt;500.01,"yes","no")</f>
        <v>yes</v>
      </c>
      <c r="D48" s="44"/>
      <c r="E48" s="22"/>
      <c r="F48" s="22"/>
      <c r="G48">
        <v>51</v>
      </c>
      <c r="H48" s="1">
        <f t="shared" si="19"/>
        <v>-26.03</v>
      </c>
      <c r="I48" s="1">
        <f t="shared" si="15"/>
        <v>-207.9</v>
      </c>
      <c r="J48" s="1">
        <f t="shared" si="20"/>
        <v>-1985.569999999996</v>
      </c>
      <c r="L48">
        <v>39</v>
      </c>
      <c r="M48" s="1">
        <f t="shared" si="21"/>
        <v>-10.4</v>
      </c>
      <c r="N48" s="1">
        <f t="shared" si="16"/>
        <v>-222.16</v>
      </c>
      <c r="O48" s="1">
        <f t="shared" si="10"/>
        <v>-2046.130000000003</v>
      </c>
      <c r="Q48">
        <v>39</v>
      </c>
      <c r="R48" s="1">
        <f t="shared" si="22"/>
        <v>-25.85</v>
      </c>
      <c r="S48" s="1">
        <f t="shared" si="17"/>
        <v>-139.88</v>
      </c>
      <c r="T48" s="1">
        <f t="shared" si="11"/>
        <v>-5030.1</v>
      </c>
      <c r="V48">
        <v>39</v>
      </c>
      <c r="W48" s="1">
        <f t="shared" si="23"/>
        <v>0</v>
      </c>
      <c r="X48" s="1">
        <f t="shared" si="18"/>
        <v>0</v>
      </c>
      <c r="Y48" s="1">
        <f t="shared" si="24"/>
        <v>0</v>
      </c>
    </row>
    <row r="49" spans="1:25" ht="13.5" thickBot="1">
      <c r="A49" s="22"/>
      <c r="B49" s="22"/>
      <c r="C49" s="22"/>
      <c r="D49" s="22"/>
      <c r="E49" s="22"/>
      <c r="F49" s="22"/>
      <c r="G49">
        <v>52</v>
      </c>
      <c r="H49" s="1">
        <f t="shared" si="19"/>
        <v>-23.56</v>
      </c>
      <c r="I49" s="1">
        <f t="shared" si="15"/>
        <v>-210.37</v>
      </c>
      <c r="J49" s="1">
        <f t="shared" si="20"/>
        <v>-1775.1999999999962</v>
      </c>
      <c r="L49">
        <v>40</v>
      </c>
      <c r="M49" s="1">
        <f t="shared" si="21"/>
        <v>-9.38</v>
      </c>
      <c r="N49" s="1">
        <f t="shared" si="16"/>
        <v>-223.18</v>
      </c>
      <c r="O49" s="1">
        <f t="shared" si="10"/>
        <v>-1822.950000000003</v>
      </c>
      <c r="Q49">
        <v>40</v>
      </c>
      <c r="R49" s="1">
        <f t="shared" si="22"/>
        <v>-25.15</v>
      </c>
      <c r="S49" s="1">
        <f t="shared" si="17"/>
        <v>-140.57999999999998</v>
      </c>
      <c r="T49" s="1">
        <f t="shared" si="11"/>
        <v>-4889.52</v>
      </c>
      <c r="V49">
        <v>40</v>
      </c>
      <c r="W49" s="1">
        <f t="shared" si="23"/>
        <v>0</v>
      </c>
      <c r="X49" s="1">
        <f t="shared" si="18"/>
        <v>0</v>
      </c>
      <c r="Y49" s="1">
        <f t="shared" si="24"/>
        <v>0</v>
      </c>
    </row>
    <row r="50" spans="1:25" ht="20.25">
      <c r="A50" s="45">
        <v>6</v>
      </c>
      <c r="B50" s="76" t="s">
        <v>13</v>
      </c>
      <c r="C50" s="76"/>
      <c r="D50" s="77"/>
      <c r="E50" s="22"/>
      <c r="F50" s="22"/>
      <c r="G50">
        <v>53</v>
      </c>
      <c r="H50" s="1">
        <f t="shared" si="19"/>
        <v>-21.07</v>
      </c>
      <c r="I50" s="1">
        <f t="shared" si="15"/>
        <v>-212.86</v>
      </c>
      <c r="J50" s="1">
        <f t="shared" si="20"/>
        <v>-1562.339999999996</v>
      </c>
      <c r="L50">
        <v>41</v>
      </c>
      <c r="M50" s="1">
        <f t="shared" si="21"/>
        <v>-8.36</v>
      </c>
      <c r="N50" s="1">
        <f t="shared" si="16"/>
        <v>-224.2</v>
      </c>
      <c r="O50" s="1">
        <f t="shared" si="10"/>
        <v>-1598.750000000003</v>
      </c>
      <c r="Q50">
        <v>41</v>
      </c>
      <c r="R50" s="1">
        <f t="shared" si="22"/>
        <v>-24.45</v>
      </c>
      <c r="S50" s="1">
        <f t="shared" si="17"/>
        <v>-141.28</v>
      </c>
      <c r="T50" s="1">
        <f t="shared" si="11"/>
        <v>-4748.240000000001</v>
      </c>
      <c r="V50">
        <v>41</v>
      </c>
      <c r="W50" s="1">
        <f t="shared" si="23"/>
        <v>0</v>
      </c>
      <c r="X50" s="1">
        <f t="shared" si="18"/>
        <v>0</v>
      </c>
      <c r="Y50" s="1">
        <f t="shared" si="24"/>
        <v>0</v>
      </c>
    </row>
    <row r="51" spans="1:25" ht="12.75">
      <c r="A51" s="23"/>
      <c r="B51" s="24" t="s">
        <v>10</v>
      </c>
      <c r="C51" s="18"/>
      <c r="D51" s="41"/>
      <c r="E51" s="22"/>
      <c r="F51" s="22"/>
      <c r="G51">
        <v>54</v>
      </c>
      <c r="H51" s="1">
        <f t="shared" si="19"/>
        <v>-18.54</v>
      </c>
      <c r="I51" s="1">
        <f t="shared" si="15"/>
        <v>-215.39000000000001</v>
      </c>
      <c r="J51" s="1">
        <f t="shared" si="20"/>
        <v>-1346.949999999996</v>
      </c>
      <c r="L51">
        <v>42</v>
      </c>
      <c r="M51" s="1">
        <f t="shared" si="21"/>
        <v>-7.33</v>
      </c>
      <c r="N51" s="1">
        <f t="shared" si="16"/>
        <v>-225.23</v>
      </c>
      <c r="O51" s="1">
        <f t="shared" si="10"/>
        <v>-1373.520000000003</v>
      </c>
      <c r="Q51">
        <v>42</v>
      </c>
      <c r="R51" s="1">
        <f t="shared" si="22"/>
        <v>-23.74</v>
      </c>
      <c r="S51" s="1">
        <f t="shared" si="17"/>
        <v>-141.98999999999998</v>
      </c>
      <c r="T51" s="1">
        <f t="shared" si="11"/>
        <v>-4606.250000000001</v>
      </c>
      <c r="V51">
        <v>42</v>
      </c>
      <c r="W51" s="1">
        <f t="shared" si="23"/>
        <v>0</v>
      </c>
      <c r="X51" s="1">
        <f t="shared" si="18"/>
        <v>0</v>
      </c>
      <c r="Y51" s="1">
        <f t="shared" si="24"/>
        <v>0</v>
      </c>
    </row>
    <row r="52" spans="1:25" ht="12.75">
      <c r="A52" s="23"/>
      <c r="B52" s="24" t="s">
        <v>26</v>
      </c>
      <c r="C52" s="46">
        <f>C51*C3</f>
        <v>0</v>
      </c>
      <c r="D52" s="41"/>
      <c r="E52" s="22"/>
      <c r="F52" s="22"/>
      <c r="G52">
        <v>55</v>
      </c>
      <c r="H52" s="1">
        <f t="shared" si="19"/>
        <v>-15.98</v>
      </c>
      <c r="I52" s="1">
        <f t="shared" si="15"/>
        <v>-217.95000000000002</v>
      </c>
      <c r="J52" s="1">
        <f t="shared" si="20"/>
        <v>-1128.999999999996</v>
      </c>
      <c r="L52">
        <v>43</v>
      </c>
      <c r="M52" s="1">
        <f t="shared" si="21"/>
        <v>-6.3</v>
      </c>
      <c r="N52" s="1">
        <f t="shared" si="16"/>
        <v>-226.26</v>
      </c>
      <c r="O52" s="1">
        <f t="shared" si="10"/>
        <v>-1147.260000000003</v>
      </c>
      <c r="Q52">
        <v>43</v>
      </c>
      <c r="R52" s="1">
        <f t="shared" si="22"/>
        <v>-23.03</v>
      </c>
      <c r="S52" s="1">
        <f t="shared" si="17"/>
        <v>-142.7</v>
      </c>
      <c r="T52" s="1">
        <f t="shared" si="11"/>
        <v>-4463.550000000001</v>
      </c>
      <c r="V52">
        <v>43</v>
      </c>
      <c r="W52" s="1">
        <f t="shared" si="23"/>
        <v>0</v>
      </c>
      <c r="X52" s="1">
        <f t="shared" si="18"/>
        <v>0</v>
      </c>
      <c r="Y52" s="1">
        <f t="shared" si="24"/>
        <v>0</v>
      </c>
    </row>
    <row r="53" spans="1:25" ht="12.75">
      <c r="A53" s="23"/>
      <c r="B53" s="24" t="s">
        <v>32</v>
      </c>
      <c r="C53" s="47">
        <f>+C51+C52</f>
        <v>0</v>
      </c>
      <c r="D53" s="48"/>
      <c r="E53" s="22"/>
      <c r="F53" s="22"/>
      <c r="G53">
        <v>56</v>
      </c>
      <c r="H53" s="1">
        <f t="shared" si="19"/>
        <v>-13.4</v>
      </c>
      <c r="I53" s="1">
        <f t="shared" si="15"/>
        <v>-220.53</v>
      </c>
      <c r="J53" s="1">
        <f t="shared" si="20"/>
        <v>-908.4699999999959</v>
      </c>
      <c r="L53">
        <v>44</v>
      </c>
      <c r="M53" s="1">
        <f t="shared" si="21"/>
        <v>-5.26</v>
      </c>
      <c r="N53" s="1">
        <f t="shared" si="16"/>
        <v>-227.3</v>
      </c>
      <c r="O53" s="1">
        <f t="shared" si="10"/>
        <v>-919.960000000003</v>
      </c>
      <c r="Q53">
        <v>44</v>
      </c>
      <c r="R53" s="1">
        <f t="shared" si="22"/>
        <v>-22.32</v>
      </c>
      <c r="S53" s="1">
        <f t="shared" si="17"/>
        <v>-143.41</v>
      </c>
      <c r="T53" s="1">
        <f t="shared" si="11"/>
        <v>-4320.140000000001</v>
      </c>
      <c r="V53">
        <v>44</v>
      </c>
      <c r="W53" s="1">
        <f t="shared" si="23"/>
        <v>0</v>
      </c>
      <c r="X53" s="1">
        <f t="shared" si="18"/>
        <v>0</v>
      </c>
      <c r="Y53" s="1">
        <f t="shared" si="24"/>
        <v>0</v>
      </c>
    </row>
    <row r="54" spans="1:25" ht="12.75">
      <c r="A54" s="23"/>
      <c r="B54" s="24" t="s">
        <v>27</v>
      </c>
      <c r="C54" s="49">
        <v>0</v>
      </c>
      <c r="D54" s="41"/>
      <c r="E54" s="22"/>
      <c r="F54" s="22"/>
      <c r="G54">
        <v>57</v>
      </c>
      <c r="H54" s="1">
        <f t="shared" si="19"/>
        <v>-10.78</v>
      </c>
      <c r="I54" s="1">
        <f t="shared" si="15"/>
        <v>-223.15</v>
      </c>
      <c r="J54" s="1">
        <f t="shared" si="20"/>
        <v>-685.319999999996</v>
      </c>
      <c r="L54">
        <v>45</v>
      </c>
      <c r="M54" s="1">
        <f t="shared" si="21"/>
        <v>-4.22</v>
      </c>
      <c r="N54" s="1">
        <f t="shared" si="16"/>
        <v>-228.34</v>
      </c>
      <c r="O54" s="1">
        <f t="shared" si="10"/>
        <v>-691.620000000003</v>
      </c>
      <c r="Q54">
        <v>45</v>
      </c>
      <c r="R54" s="1">
        <f t="shared" si="22"/>
        <v>-21.6</v>
      </c>
      <c r="S54" s="1">
        <f t="shared" si="17"/>
        <v>-144.13</v>
      </c>
      <c r="T54" s="1">
        <f t="shared" si="11"/>
        <v>-4176.010000000001</v>
      </c>
      <c r="V54">
        <v>45</v>
      </c>
      <c r="W54" s="1">
        <f t="shared" si="23"/>
        <v>0</v>
      </c>
      <c r="X54" s="1">
        <f t="shared" si="18"/>
        <v>0</v>
      </c>
      <c r="Y54" s="1">
        <f t="shared" si="24"/>
        <v>0</v>
      </c>
    </row>
    <row r="55" spans="1:25" ht="12.75">
      <c r="A55" s="23"/>
      <c r="B55" s="24" t="s">
        <v>1</v>
      </c>
      <c r="C55" s="35">
        <v>0.065</v>
      </c>
      <c r="D55" s="66">
        <f>C55/12</f>
        <v>0.005416666666666667</v>
      </c>
      <c r="G55">
        <v>58</v>
      </c>
      <c r="H55" s="1">
        <f t="shared" si="19"/>
        <v>-8.13</v>
      </c>
      <c r="I55" s="1">
        <f t="shared" si="15"/>
        <v>-225.8</v>
      </c>
      <c r="J55" s="1">
        <f t="shared" si="20"/>
        <v>-459.51999999999595</v>
      </c>
      <c r="L55">
        <v>46</v>
      </c>
      <c r="M55" s="1">
        <f t="shared" si="21"/>
        <v>-3.17</v>
      </c>
      <c r="N55" s="1">
        <f t="shared" si="16"/>
        <v>-229.39000000000001</v>
      </c>
      <c r="O55" s="1">
        <f t="shared" si="10"/>
        <v>-462.230000000003</v>
      </c>
      <c r="Q55">
        <v>46</v>
      </c>
      <c r="R55" s="1">
        <f t="shared" si="22"/>
        <v>-20.88</v>
      </c>
      <c r="S55" s="1">
        <f t="shared" si="17"/>
        <v>-144.85</v>
      </c>
      <c r="T55" s="1">
        <f t="shared" si="11"/>
        <v>-4031.160000000001</v>
      </c>
      <c r="V55">
        <v>46</v>
      </c>
      <c r="W55" s="1">
        <f t="shared" si="23"/>
        <v>0</v>
      </c>
      <c r="X55" s="1">
        <f t="shared" si="18"/>
        <v>0</v>
      </c>
      <c r="Y55" s="1">
        <f t="shared" si="24"/>
        <v>0</v>
      </c>
    </row>
    <row r="56" spans="1:25" ht="12.75">
      <c r="A56" s="23"/>
      <c r="B56" s="24" t="s">
        <v>7</v>
      </c>
      <c r="C56" s="24">
        <v>5</v>
      </c>
      <c r="D56" s="41"/>
      <c r="G56">
        <v>59</v>
      </c>
      <c r="H56" s="1">
        <f t="shared" si="19"/>
        <v>-5.45</v>
      </c>
      <c r="I56" s="1">
        <f t="shared" si="15"/>
        <v>-228.48000000000002</v>
      </c>
      <c r="J56" s="1">
        <f t="shared" si="20"/>
        <v>-231.03999999999593</v>
      </c>
      <c r="L56">
        <v>47</v>
      </c>
      <c r="M56" s="1">
        <f t="shared" si="21"/>
        <v>-2.12</v>
      </c>
      <c r="N56" s="1">
        <f t="shared" si="16"/>
        <v>-230.44</v>
      </c>
      <c r="O56" s="1">
        <f t="shared" si="10"/>
        <v>-231.79000000000298</v>
      </c>
      <c r="Q56">
        <v>47</v>
      </c>
      <c r="R56" s="1">
        <f t="shared" si="22"/>
        <v>-20.16</v>
      </c>
      <c r="S56" s="1">
        <f t="shared" si="17"/>
        <v>-145.57</v>
      </c>
      <c r="T56" s="1">
        <f t="shared" si="11"/>
        <v>-3885.590000000001</v>
      </c>
      <c r="V56">
        <v>47</v>
      </c>
      <c r="W56" s="1">
        <f t="shared" si="23"/>
        <v>0</v>
      </c>
      <c r="X56" s="1">
        <f t="shared" si="18"/>
        <v>0</v>
      </c>
      <c r="Y56" s="1">
        <f t="shared" si="24"/>
        <v>0</v>
      </c>
    </row>
    <row r="57" spans="1:25" ht="12.75">
      <c r="A57" s="23"/>
      <c r="B57" s="24" t="s">
        <v>9</v>
      </c>
      <c r="C57" s="34">
        <f>ROUND(((C53)*(C55/12))/(1-(1+C55/12)^(-12*C56)),2)</f>
        <v>0</v>
      </c>
      <c r="D57" s="41"/>
      <c r="G57">
        <v>60</v>
      </c>
      <c r="H57" s="1">
        <f t="shared" si="19"/>
        <v>-2.74</v>
      </c>
      <c r="I57" s="1">
        <f t="shared" si="15"/>
        <v>-231.19</v>
      </c>
      <c r="J57" s="1">
        <f t="shared" si="20"/>
        <v>0.15000000000407</v>
      </c>
      <c r="L57">
        <v>48</v>
      </c>
      <c r="M57" s="1">
        <f t="shared" si="21"/>
        <v>-1.06</v>
      </c>
      <c r="N57" s="1">
        <f t="shared" si="16"/>
        <v>-231.5</v>
      </c>
      <c r="O57" s="1">
        <f t="shared" si="10"/>
        <v>-0.2900000000029763</v>
      </c>
      <c r="Q57">
        <v>48</v>
      </c>
      <c r="R57" s="1">
        <f t="shared" si="22"/>
        <v>-19.43</v>
      </c>
      <c r="S57" s="1">
        <f t="shared" si="17"/>
        <v>-146.29999999999998</v>
      </c>
      <c r="T57" s="1">
        <f t="shared" si="11"/>
        <v>-3739.290000000001</v>
      </c>
      <c r="V57">
        <v>48</v>
      </c>
      <c r="W57" s="1">
        <f t="shared" si="23"/>
        <v>0</v>
      </c>
      <c r="X57" s="1">
        <f t="shared" si="18"/>
        <v>0</v>
      </c>
      <c r="Y57" s="1">
        <f t="shared" si="24"/>
        <v>0</v>
      </c>
    </row>
    <row r="58" spans="1:25" ht="13.5" thickBot="1">
      <c r="A58" s="23"/>
      <c r="B58" s="49" t="s">
        <v>38</v>
      </c>
      <c r="C58" s="34">
        <f>C57*12*C56</f>
        <v>0</v>
      </c>
      <c r="D58" s="41"/>
      <c r="M58" s="1"/>
      <c r="N58" s="1"/>
      <c r="O58" s="1"/>
      <c r="Q58">
        <v>49</v>
      </c>
      <c r="R58" s="1">
        <f t="shared" si="22"/>
        <v>-18.7</v>
      </c>
      <c r="S58" s="1">
        <f t="shared" si="17"/>
        <v>-147.03</v>
      </c>
      <c r="T58" s="1">
        <f t="shared" si="11"/>
        <v>-3592.2600000000007</v>
      </c>
      <c r="V58">
        <v>49</v>
      </c>
      <c r="W58" s="1">
        <f t="shared" si="23"/>
        <v>0</v>
      </c>
      <c r="X58" s="1">
        <f t="shared" si="18"/>
        <v>0</v>
      </c>
      <c r="Y58" s="1">
        <f t="shared" si="24"/>
        <v>0</v>
      </c>
    </row>
    <row r="59" spans="1:25" ht="26.25" thickBot="1">
      <c r="A59" s="23"/>
      <c r="B59" s="49" t="s">
        <v>47</v>
      </c>
      <c r="C59" s="34">
        <f>39*400</f>
        <v>15600</v>
      </c>
      <c r="D59" s="41"/>
      <c r="G59" s="6" t="s">
        <v>8</v>
      </c>
      <c r="H59" s="4">
        <f>SUM(H9:H57,B17:B28)</f>
        <v>-4035.65</v>
      </c>
      <c r="L59" s="6" t="s">
        <v>8</v>
      </c>
      <c r="M59" s="1">
        <f>SUM(M9:M57)</f>
        <v>-1163.1700000000003</v>
      </c>
      <c r="O59" s="1"/>
      <c r="Q59">
        <v>50</v>
      </c>
      <c r="R59" s="1">
        <f t="shared" si="22"/>
        <v>-17.96</v>
      </c>
      <c r="S59" s="1">
        <f t="shared" si="17"/>
        <v>-147.76999999999998</v>
      </c>
      <c r="T59" s="1">
        <f t="shared" si="11"/>
        <v>-3444.4900000000007</v>
      </c>
      <c r="V59">
        <v>50</v>
      </c>
      <c r="W59" s="1">
        <f t="shared" si="23"/>
        <v>0</v>
      </c>
      <c r="X59" s="1">
        <f t="shared" si="18"/>
        <v>0</v>
      </c>
      <c r="Y59" s="1">
        <f t="shared" si="24"/>
        <v>0</v>
      </c>
    </row>
    <row r="60" spans="1:25" ht="26.25" thickBot="1">
      <c r="A60" s="36"/>
      <c r="B60" s="50" t="s">
        <v>39</v>
      </c>
      <c r="C60" s="38">
        <f>C58+C59</f>
        <v>15600</v>
      </c>
      <c r="D60" s="44"/>
      <c r="G60" s="6" t="s">
        <v>21</v>
      </c>
      <c r="H60" s="3">
        <f>SUM(I9:I57,C17:C28)</f>
        <v>-10000.150000000001</v>
      </c>
      <c r="L60" s="6" t="s">
        <v>21</v>
      </c>
      <c r="M60" s="1">
        <f>SUM(N9:N57)</f>
        <v>-9999.710000000001</v>
      </c>
      <c r="N60" s="1"/>
      <c r="O60" s="1"/>
      <c r="Q60">
        <v>51</v>
      </c>
      <c r="R60" s="1">
        <f t="shared" si="22"/>
        <v>-17.22</v>
      </c>
      <c r="S60" s="1">
        <f t="shared" si="17"/>
        <v>-148.51</v>
      </c>
      <c r="T60" s="1">
        <f t="shared" si="11"/>
        <v>-3295.9800000000005</v>
      </c>
      <c r="V60">
        <v>51</v>
      </c>
      <c r="W60" s="1">
        <f t="shared" si="23"/>
        <v>0</v>
      </c>
      <c r="X60" s="1">
        <f t="shared" si="18"/>
        <v>0</v>
      </c>
      <c r="Y60" s="1">
        <f t="shared" si="24"/>
        <v>0</v>
      </c>
    </row>
    <row r="61" spans="1:25" ht="17.25" customHeight="1" thickBot="1">
      <c r="A61" s="24"/>
      <c r="B61" s="24"/>
      <c r="C61" s="34"/>
      <c r="D61" s="24"/>
      <c r="G61" s="6" t="s">
        <v>27</v>
      </c>
      <c r="H61" s="3">
        <f>C33</f>
        <v>10000</v>
      </c>
      <c r="L61" s="6" t="s">
        <v>27</v>
      </c>
      <c r="M61" s="1">
        <f>C33</f>
        <v>10000</v>
      </c>
      <c r="N61" s="1"/>
      <c r="O61" s="1"/>
      <c r="Q61">
        <v>52</v>
      </c>
      <c r="R61" s="1">
        <f t="shared" si="22"/>
        <v>-16.48</v>
      </c>
      <c r="S61" s="1">
        <f t="shared" si="17"/>
        <v>-149.25</v>
      </c>
      <c r="T61" s="1">
        <f t="shared" si="11"/>
        <v>-3146.7300000000005</v>
      </c>
      <c r="V61">
        <v>52</v>
      </c>
      <c r="W61" s="1">
        <f t="shared" si="23"/>
        <v>0</v>
      </c>
      <c r="X61" s="1">
        <f t="shared" si="18"/>
        <v>0</v>
      </c>
      <c r="Y61" s="1">
        <f t="shared" si="24"/>
        <v>0</v>
      </c>
    </row>
    <row r="62" spans="1:25" ht="29.25" customHeight="1" thickBot="1">
      <c r="A62" s="45">
        <v>7</v>
      </c>
      <c r="B62" s="51" t="s">
        <v>11</v>
      </c>
      <c r="C62" s="64">
        <f>MIN(C63:C66)</f>
        <v>-4035.6499999999996</v>
      </c>
      <c r="D62" s="52"/>
      <c r="G62" s="6" t="s">
        <v>26</v>
      </c>
      <c r="H62" s="3">
        <f>C2*C3</f>
        <v>0</v>
      </c>
      <c r="I62" s="1"/>
      <c r="J62" s="1"/>
      <c r="L62" s="5" t="s">
        <v>23</v>
      </c>
      <c r="M62" s="3">
        <f>SUM(M59:M61)</f>
        <v>-1162.880000000001</v>
      </c>
      <c r="Q62">
        <v>53</v>
      </c>
      <c r="R62" s="1">
        <f t="shared" si="22"/>
        <v>-15.73</v>
      </c>
      <c r="S62" s="1">
        <f aca="true" t="shared" si="25" ref="S62:S81">$C$47-R62</f>
        <v>-150</v>
      </c>
      <c r="T62" s="1">
        <f t="shared" si="11"/>
        <v>-2996.7300000000005</v>
      </c>
      <c r="V62">
        <v>53</v>
      </c>
      <c r="W62" s="1">
        <f t="shared" si="23"/>
        <v>0</v>
      </c>
      <c r="X62" s="1">
        <f t="shared" si="18"/>
        <v>0</v>
      </c>
      <c r="Y62" s="1">
        <f t="shared" si="24"/>
        <v>0</v>
      </c>
    </row>
    <row r="63" spans="1:25" ht="24.75" customHeight="1">
      <c r="A63" s="23"/>
      <c r="B63" s="24"/>
      <c r="C63" s="53">
        <f>C34</f>
        <v>-4035.6499999999996</v>
      </c>
      <c r="D63" s="54" t="s">
        <v>16</v>
      </c>
      <c r="G63" s="5" t="s">
        <v>28</v>
      </c>
      <c r="H63" s="1">
        <f>SUM(H59:H61)</f>
        <v>-4035.800000000001</v>
      </c>
      <c r="J63" s="1"/>
      <c r="Q63">
        <v>54</v>
      </c>
      <c r="R63" s="1">
        <f aca="true" t="shared" si="26" ref="R63:R81">ROUND(($C$45/12)*T62,2)</f>
        <v>-14.98</v>
      </c>
      <c r="S63" s="1">
        <f t="shared" si="25"/>
        <v>-150.75</v>
      </c>
      <c r="T63" s="1">
        <f t="shared" si="11"/>
        <v>-2845.9800000000005</v>
      </c>
      <c r="V63">
        <v>54</v>
      </c>
      <c r="W63" s="1">
        <f t="shared" si="23"/>
        <v>0</v>
      </c>
      <c r="X63" s="1">
        <f t="shared" si="18"/>
        <v>0</v>
      </c>
      <c r="Y63" s="1">
        <f t="shared" si="24"/>
        <v>0</v>
      </c>
    </row>
    <row r="64" spans="1:25" ht="20.25">
      <c r="A64" s="23"/>
      <c r="B64" s="24"/>
      <c r="C64" s="53">
        <f>M62</f>
        <v>-1162.880000000001</v>
      </c>
      <c r="D64" s="54" t="s">
        <v>52</v>
      </c>
      <c r="G64" s="1"/>
      <c r="H64" s="1"/>
      <c r="I64" s="1"/>
      <c r="J64" s="1"/>
      <c r="Q64">
        <v>55</v>
      </c>
      <c r="R64" s="1">
        <f t="shared" si="26"/>
        <v>-14.23</v>
      </c>
      <c r="S64" s="1">
        <f t="shared" si="25"/>
        <v>-151.5</v>
      </c>
      <c r="T64" s="1">
        <f t="shared" si="11"/>
        <v>-2694.4800000000005</v>
      </c>
      <c r="V64">
        <v>55</v>
      </c>
      <c r="W64" s="1">
        <f t="shared" si="23"/>
        <v>0</v>
      </c>
      <c r="X64" s="1">
        <f t="shared" si="18"/>
        <v>0</v>
      </c>
      <c r="Y64" s="1">
        <f t="shared" si="24"/>
        <v>0</v>
      </c>
    </row>
    <row r="65" spans="1:25" ht="20.25">
      <c r="A65" s="23"/>
      <c r="B65" s="24"/>
      <c r="C65" s="53">
        <f>R86</f>
        <v>-1932.5599999999995</v>
      </c>
      <c r="D65" s="54" t="s">
        <v>53</v>
      </c>
      <c r="G65" s="1"/>
      <c r="H65" s="1"/>
      <c r="I65" s="1"/>
      <c r="J65" s="1"/>
      <c r="Q65">
        <v>56</v>
      </c>
      <c r="R65" s="1">
        <f t="shared" si="26"/>
        <v>-13.47</v>
      </c>
      <c r="S65" s="1">
        <f t="shared" si="25"/>
        <v>-152.26</v>
      </c>
      <c r="T65" s="1">
        <f t="shared" si="11"/>
        <v>-2542.2200000000003</v>
      </c>
      <c r="V65">
        <v>56</v>
      </c>
      <c r="W65" s="1">
        <f t="shared" si="23"/>
        <v>0</v>
      </c>
      <c r="X65" s="1">
        <f t="shared" si="18"/>
        <v>0</v>
      </c>
      <c r="Y65" s="1">
        <f t="shared" si="24"/>
        <v>0</v>
      </c>
    </row>
    <row r="66" spans="1:25" ht="21" thickBot="1">
      <c r="A66" s="36"/>
      <c r="B66" s="30"/>
      <c r="C66" s="55">
        <f>W75</f>
        <v>9750</v>
      </c>
      <c r="D66" s="56" t="s">
        <v>17</v>
      </c>
      <c r="G66" s="1"/>
      <c r="H66" s="1"/>
      <c r="I66" s="1"/>
      <c r="J66" s="1"/>
      <c r="Q66">
        <v>57</v>
      </c>
      <c r="R66" s="1">
        <f t="shared" si="26"/>
        <v>-12.71</v>
      </c>
      <c r="S66" s="1">
        <f t="shared" si="25"/>
        <v>-153.01999999999998</v>
      </c>
      <c r="T66" s="1">
        <f t="shared" si="11"/>
        <v>-2389.2000000000003</v>
      </c>
      <c r="V66">
        <v>57</v>
      </c>
      <c r="W66" s="1">
        <f t="shared" si="23"/>
        <v>0</v>
      </c>
      <c r="X66" s="1">
        <f t="shared" si="18"/>
        <v>0</v>
      </c>
      <c r="Y66" s="1">
        <f t="shared" si="24"/>
        <v>0</v>
      </c>
    </row>
    <row r="67" spans="7:25" ht="12.75">
      <c r="G67" s="1"/>
      <c r="H67" s="1"/>
      <c r="I67" s="1"/>
      <c r="J67" s="1"/>
      <c r="Q67">
        <v>58</v>
      </c>
      <c r="R67" s="1">
        <f t="shared" si="26"/>
        <v>-11.95</v>
      </c>
      <c r="S67" s="1">
        <f t="shared" si="25"/>
        <v>-153.78</v>
      </c>
      <c r="T67" s="1">
        <f t="shared" si="11"/>
        <v>-2235.42</v>
      </c>
      <c r="V67">
        <v>58</v>
      </c>
      <c r="W67" s="1">
        <f t="shared" si="23"/>
        <v>0</v>
      </c>
      <c r="X67" s="1">
        <f t="shared" si="18"/>
        <v>0</v>
      </c>
      <c r="Y67" s="1">
        <f t="shared" si="24"/>
        <v>0</v>
      </c>
    </row>
    <row r="68" spans="7:25" ht="12.75">
      <c r="G68" s="1"/>
      <c r="H68" s="1"/>
      <c r="I68" s="1"/>
      <c r="J68" s="1"/>
      <c r="Q68">
        <v>59</v>
      </c>
      <c r="R68" s="1">
        <f t="shared" si="26"/>
        <v>-11.18</v>
      </c>
      <c r="S68" s="1">
        <f t="shared" si="25"/>
        <v>-154.54999999999998</v>
      </c>
      <c r="T68" s="1">
        <f t="shared" si="11"/>
        <v>-2080.87</v>
      </c>
      <c r="V68">
        <v>59</v>
      </c>
      <c r="W68" s="1">
        <f t="shared" si="23"/>
        <v>0</v>
      </c>
      <c r="X68" s="1">
        <f t="shared" si="18"/>
        <v>0</v>
      </c>
      <c r="Y68" s="1">
        <f t="shared" si="24"/>
        <v>0</v>
      </c>
    </row>
    <row r="69" spans="7:25" ht="12.75">
      <c r="G69" s="1"/>
      <c r="H69" s="1"/>
      <c r="I69" s="1"/>
      <c r="J69" s="1"/>
      <c r="Q69">
        <v>60</v>
      </c>
      <c r="R69" s="1">
        <f t="shared" si="26"/>
        <v>-10.4</v>
      </c>
      <c r="S69" s="1">
        <f t="shared" si="25"/>
        <v>-155.32999999999998</v>
      </c>
      <c r="T69" s="1">
        <f t="shared" si="11"/>
        <v>-1925.54</v>
      </c>
      <c r="V69">
        <v>60</v>
      </c>
      <c r="W69" s="1">
        <f t="shared" si="23"/>
        <v>0</v>
      </c>
      <c r="X69" s="1">
        <f t="shared" si="18"/>
        <v>0</v>
      </c>
      <c r="Y69" s="1">
        <f t="shared" si="24"/>
        <v>0</v>
      </c>
    </row>
    <row r="70" spans="17:25" ht="12.75">
      <c r="Q70">
        <v>61</v>
      </c>
      <c r="R70" s="1">
        <f t="shared" si="26"/>
        <v>-9.63</v>
      </c>
      <c r="S70" s="1">
        <f t="shared" si="25"/>
        <v>-156.1</v>
      </c>
      <c r="T70" s="1">
        <f aca="true" t="shared" si="27" ref="T70:T81">T69-S70</f>
        <v>-1769.44</v>
      </c>
      <c r="W70" s="1"/>
      <c r="X70" s="1"/>
      <c r="Y70" s="1"/>
    </row>
    <row r="71" spans="17:25" ht="12.75">
      <c r="Q71">
        <v>62</v>
      </c>
      <c r="R71" s="1">
        <f t="shared" si="26"/>
        <v>-8.85</v>
      </c>
      <c r="S71" s="1">
        <f t="shared" si="25"/>
        <v>-156.88</v>
      </c>
      <c r="T71" s="1">
        <f t="shared" si="27"/>
        <v>-1612.56</v>
      </c>
      <c r="V71" s="6" t="s">
        <v>8</v>
      </c>
      <c r="W71" s="1">
        <f>SUM(W9:W69)</f>
        <v>0</v>
      </c>
      <c r="Y71" s="1"/>
    </row>
    <row r="72" spans="17:25" ht="12.75">
      <c r="Q72">
        <v>63</v>
      </c>
      <c r="R72" s="1">
        <f t="shared" si="26"/>
        <v>-8.06</v>
      </c>
      <c r="S72" s="1">
        <f t="shared" si="25"/>
        <v>-157.67</v>
      </c>
      <c r="T72" s="1">
        <f t="shared" si="27"/>
        <v>-1454.8899999999999</v>
      </c>
      <c r="V72" s="6" t="s">
        <v>21</v>
      </c>
      <c r="W72" s="1">
        <f>SUM(X9:X69)</f>
        <v>0</v>
      </c>
      <c r="X72" s="1"/>
      <c r="Y72" s="1"/>
    </row>
    <row r="73" spans="17:25" ht="12.75">
      <c r="Q73">
        <v>64</v>
      </c>
      <c r="R73" s="1">
        <f t="shared" si="26"/>
        <v>-7.27</v>
      </c>
      <c r="S73" s="1">
        <f t="shared" si="25"/>
        <v>-158.45999999999998</v>
      </c>
      <c r="T73" s="1">
        <f t="shared" si="27"/>
        <v>-1296.4299999999998</v>
      </c>
      <c r="V73" s="6" t="s">
        <v>26</v>
      </c>
      <c r="W73" s="3">
        <f>C51*C3</f>
        <v>0</v>
      </c>
      <c r="X73" s="1"/>
      <c r="Y73" s="1"/>
    </row>
    <row r="74" spans="7:23" ht="25.5">
      <c r="G74" s="1"/>
      <c r="H74" s="1"/>
      <c r="I74" s="1"/>
      <c r="J74" s="1"/>
      <c r="Q74">
        <v>65</v>
      </c>
      <c r="R74" s="1">
        <f t="shared" si="26"/>
        <v>-6.48</v>
      </c>
      <c r="S74" s="1">
        <f t="shared" si="25"/>
        <v>-159.25</v>
      </c>
      <c r="T74" s="1">
        <f t="shared" si="27"/>
        <v>-1137.1799999999998</v>
      </c>
      <c r="V74" s="6" t="s">
        <v>12</v>
      </c>
      <c r="W74" s="1">
        <f>39*250</f>
        <v>9750</v>
      </c>
    </row>
    <row r="75" spans="7:23" ht="60.75">
      <c r="G75" s="1"/>
      <c r="H75" s="1"/>
      <c r="I75" s="1"/>
      <c r="J75" s="1"/>
      <c r="Q75">
        <v>66</v>
      </c>
      <c r="R75" s="1">
        <f t="shared" si="26"/>
        <v>-5.69</v>
      </c>
      <c r="S75" s="1">
        <f t="shared" si="25"/>
        <v>-160.04</v>
      </c>
      <c r="T75" s="1">
        <f t="shared" si="27"/>
        <v>-977.1399999999999</v>
      </c>
      <c r="V75" s="5" t="s">
        <v>25</v>
      </c>
      <c r="W75" s="1">
        <f>SUM(W71:W74)-W73</f>
        <v>9750</v>
      </c>
    </row>
    <row r="76" spans="7:20" ht="12.75">
      <c r="G76" s="1"/>
      <c r="H76" s="1"/>
      <c r="I76" s="1"/>
      <c r="J76" s="1"/>
      <c r="Q76">
        <v>67</v>
      </c>
      <c r="R76" s="1">
        <f t="shared" si="26"/>
        <v>-4.89</v>
      </c>
      <c r="S76" s="1">
        <f t="shared" si="25"/>
        <v>-160.84</v>
      </c>
      <c r="T76" s="1">
        <f t="shared" si="27"/>
        <v>-816.2999999999998</v>
      </c>
    </row>
    <row r="77" spans="17:20" ht="12.75">
      <c r="Q77">
        <v>68</v>
      </c>
      <c r="R77" s="1">
        <f t="shared" si="26"/>
        <v>-4.08</v>
      </c>
      <c r="S77" s="1">
        <f t="shared" si="25"/>
        <v>-161.64999999999998</v>
      </c>
      <c r="T77" s="1">
        <f t="shared" si="27"/>
        <v>-654.6499999999999</v>
      </c>
    </row>
    <row r="78" spans="17:20" ht="12.75">
      <c r="Q78">
        <v>69</v>
      </c>
      <c r="R78" s="1">
        <f t="shared" si="26"/>
        <v>-3.27</v>
      </c>
      <c r="S78" s="1">
        <f t="shared" si="25"/>
        <v>-162.45999999999998</v>
      </c>
      <c r="T78" s="1">
        <f t="shared" si="27"/>
        <v>-492.1899999999999</v>
      </c>
    </row>
    <row r="79" spans="17:20" ht="12.75">
      <c r="Q79">
        <v>70</v>
      </c>
      <c r="R79" s="1">
        <f t="shared" si="26"/>
        <v>-2.46</v>
      </c>
      <c r="S79" s="1">
        <f t="shared" si="25"/>
        <v>-163.26999999999998</v>
      </c>
      <c r="T79" s="1">
        <f t="shared" si="27"/>
        <v>-328.9199999999999</v>
      </c>
    </row>
    <row r="80" spans="17:20" ht="12.75">
      <c r="Q80">
        <v>71</v>
      </c>
      <c r="R80" s="1">
        <f t="shared" si="26"/>
        <v>-1.64</v>
      </c>
      <c r="S80" s="1">
        <f t="shared" si="25"/>
        <v>-164.09</v>
      </c>
      <c r="T80" s="1">
        <f t="shared" si="27"/>
        <v>-164.8299999999999</v>
      </c>
    </row>
    <row r="81" spans="17:20" ht="12.75">
      <c r="Q81">
        <v>72</v>
      </c>
      <c r="R81" s="1">
        <f t="shared" si="26"/>
        <v>-0.82</v>
      </c>
      <c r="S81" s="1">
        <f t="shared" si="25"/>
        <v>-164.91</v>
      </c>
      <c r="T81" s="1">
        <f t="shared" si="27"/>
        <v>0.08000000000009777</v>
      </c>
    </row>
    <row r="82" spans="18:20" ht="12.75">
      <c r="R82" s="1"/>
      <c r="S82" s="1"/>
      <c r="T82" s="1"/>
    </row>
    <row r="83" spans="17:20" ht="12.75">
      <c r="Q83" s="6" t="s">
        <v>8</v>
      </c>
      <c r="R83" s="1">
        <f>SUM(R9:R81)</f>
        <v>-1932.480000000001</v>
      </c>
      <c r="T83" s="1"/>
    </row>
    <row r="84" spans="17:20" ht="12.75">
      <c r="Q84" s="6" t="s">
        <v>21</v>
      </c>
      <c r="R84" s="1">
        <f>SUM(S9:S81)</f>
        <v>-10000.079999999998</v>
      </c>
      <c r="S84" s="1"/>
      <c r="T84" s="1"/>
    </row>
    <row r="85" spans="17:20" ht="12.75">
      <c r="Q85" s="6" t="s">
        <v>30</v>
      </c>
      <c r="R85" s="1">
        <f>C33</f>
        <v>10000</v>
      </c>
      <c r="S85" s="1"/>
      <c r="T85" s="1"/>
    </row>
    <row r="86" spans="17:18" ht="40.5">
      <c r="Q86" s="5" t="s">
        <v>22</v>
      </c>
      <c r="R86" s="3">
        <f>SUM(R83:R85)</f>
        <v>-1932.5599999999995</v>
      </c>
    </row>
  </sheetData>
  <sheetProtection selectLockedCells="1"/>
  <mergeCells count="10">
    <mergeCell ref="B50:D50"/>
    <mergeCell ref="B36:D36"/>
    <mergeCell ref="B43:D43"/>
    <mergeCell ref="G6:J6"/>
    <mergeCell ref="B1:D1"/>
    <mergeCell ref="B8:D8"/>
    <mergeCell ref="L6:O6"/>
    <mergeCell ref="Q6:T6"/>
    <mergeCell ref="V6:Y6"/>
    <mergeCell ref="B30:D30"/>
  </mergeCells>
  <printOptions/>
  <pageMargins left="0.52" right="0.5" top="0.52" bottom="0.39" header="0.37" footer="0.35"/>
  <pageSetup horizontalDpi="600" verticalDpi="600" orientation="portrait" scale="70" r:id="rId3"/>
  <headerFooter alignWithMargins="0">
    <oddHeader>&amp;LGroup: &amp;A</oddHeader>
  </headerFooter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Lou Britton</dc:creator>
  <cp:keywords/>
  <dc:description/>
  <cp:lastModifiedBy>template</cp:lastModifiedBy>
  <cp:lastPrinted>2005-04-13T19:58:44Z</cp:lastPrinted>
  <dcterms:created xsi:type="dcterms:W3CDTF">2003-11-18T04:30:21Z</dcterms:created>
  <dcterms:modified xsi:type="dcterms:W3CDTF">2013-03-12T19:22:56Z</dcterms:modified>
  <cp:category/>
  <cp:version/>
  <cp:contentType/>
  <cp:contentStatus/>
</cp:coreProperties>
</file>